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95" yWindow="450" windowWidth="10995" windowHeight="7785" tabRatio="961" firstSheet="1" activeTab="3"/>
  </bookViews>
  <sheets>
    <sheet name="Содержание" sheetId="1" state="hidden" r:id="rId1"/>
    <sheet name="Отчет о фин.положении" sheetId="2" r:id="rId2"/>
    <sheet name="Отчет о прибылях и убытках" sheetId="3" r:id="rId3"/>
    <sheet name="Отчет о совокупном доходе" sheetId="4" r:id="rId4"/>
    <sheet name="Отчет об изменениях в кап." sheetId="5" r:id="rId5"/>
    <sheet name="ОДДС" sheetId="6" r:id="rId6"/>
    <sheet name="Эффект перехода" sheetId="7" state="hidden" r:id="rId7"/>
    <sheet name="4.Комиссионные доходы" sheetId="8" state="hidden" r:id="rId8"/>
    <sheet name="7.Изменение справедл ст-ти" sheetId="9" state="hidden" r:id="rId9"/>
    <sheet name="17.Инвестиц собств" sheetId="10" state="hidden" r:id="rId10"/>
    <sheet name="15.Фин инструменты2" sheetId="11" state="hidden" r:id="rId11"/>
    <sheet name="19.Перестрахование" sheetId="12" state="hidden" r:id="rId12"/>
    <sheet name="22.РБП" sheetId="13" state="hidden" r:id="rId13"/>
    <sheet name="25.Обязательства инвестиц контр" sheetId="14" state="hidden" r:id="rId14"/>
    <sheet name="29.ДБП" sheetId="15" state="hidden" r:id="rId15"/>
    <sheet name="32.ДС от ОД" sheetId="16" state="hidden" r:id="rId16"/>
    <sheet name="33 Цели и политика" sheetId="17" state="hidden" r:id="rId17"/>
    <sheet name="35 денежн потоки по опер" sheetId="18" state="hidden" r:id="rId18"/>
    <sheet name="Лист1" sheetId="19" state="hidden" r:id="rId19"/>
  </sheets>
  <externalReferences>
    <externalReference r:id="rId22"/>
    <externalReference r:id="rId23"/>
    <externalReference r:id="rId24"/>
  </externalReferences>
  <definedNames>
    <definedName name="_xlnm.Print_Area" localSheetId="5">'ОДДС'!$A$1:$D$47</definedName>
    <definedName name="_xlnm.Print_Area" localSheetId="3">'Отчет о совокупном доходе'!$A$1:$E$21</definedName>
    <definedName name="_xlnm.Print_Area" localSheetId="4">'Отчет об изменениях в кап.'!$A$1:$J$32</definedName>
  </definedNames>
  <calcPr fullCalcOnLoad="1"/>
</workbook>
</file>

<file path=xl/comments13.xml><?xml version="1.0" encoding="utf-8"?>
<comments xmlns="http://schemas.openxmlformats.org/spreadsheetml/2006/main">
  <authors>
    <author>Синицкая Ирина Александровна</author>
  </authors>
  <commentList>
    <comment ref="B11" authorId="0">
      <text>
        <r>
          <rPr>
            <b/>
            <sz val="9"/>
            <rFont val="Tahoma"/>
            <family val="2"/>
          </rPr>
          <t xml:space="preserve">по новым
</t>
        </r>
      </text>
    </comment>
    <comment ref="B14" authorId="0">
      <text>
        <r>
          <rPr>
            <b/>
            <sz val="9"/>
            <rFont val="Tahoma"/>
            <family val="2"/>
          </rPr>
          <t xml:space="preserve">по новым
</t>
        </r>
      </text>
    </comment>
  </commentList>
</comments>
</file>

<file path=xl/comments14.xml><?xml version="1.0" encoding="utf-8"?>
<comments xmlns="http://schemas.openxmlformats.org/spreadsheetml/2006/main">
  <authors>
    <author>Синицкая Ирина Александровна</author>
  </authors>
  <commentList>
    <comment ref="B19" authorId="0">
      <text>
        <r>
          <rPr>
            <b/>
            <sz val="9"/>
            <rFont val="Tahoma"/>
            <family val="2"/>
          </rPr>
          <t xml:space="preserve"> новые
</t>
        </r>
      </text>
    </comment>
    <comment ref="B20" authorId="0">
      <text>
        <r>
          <rPr>
            <b/>
            <sz val="9"/>
            <rFont val="Tahoma"/>
            <family val="2"/>
          </rPr>
          <t xml:space="preserve">новые
</t>
        </r>
      </text>
    </comment>
  </commentList>
</comments>
</file>

<file path=xl/comments3.xml><?xml version="1.0" encoding="utf-8"?>
<comments xmlns="http://schemas.openxmlformats.org/spreadsheetml/2006/main">
  <authors>
    <author>Погребняк Марина Рамильевна</author>
  </authors>
  <commentList>
    <comment ref="E103" authorId="0">
      <text>
        <r>
          <rPr>
            <b/>
            <sz val="9"/>
            <rFont val="Tahoma"/>
            <family val="2"/>
          </rPr>
          <t>Погребняк Марина Рамильевна:</t>
        </r>
        <r>
          <rPr>
            <sz val="9"/>
            <rFont val="Tahoma"/>
            <family val="2"/>
          </rPr>
          <t xml:space="preserve">
связано со страхованием
</t>
        </r>
      </text>
    </comment>
    <comment ref="E106" authorId="0">
      <text>
        <r>
          <rPr>
            <b/>
            <sz val="9"/>
            <rFont val="Tahoma"/>
            <family val="2"/>
          </rPr>
          <t>Погребняк Марина Рамильевна:</t>
        </r>
        <r>
          <rPr>
            <sz val="9"/>
            <rFont val="Tahoma"/>
            <family val="2"/>
          </rPr>
          <t xml:space="preserve">
доходы за вычетом расходов/(расходы за вычетом доходов) от изменения курсов валют 
</t>
        </r>
      </text>
    </comment>
    <comment ref="E108" authorId="0">
      <text>
        <r>
          <rPr>
            <b/>
            <sz val="9"/>
            <rFont val="Tahoma"/>
            <family val="2"/>
          </rPr>
          <t>Погребняк Марина Рамильевна:</t>
        </r>
        <r>
          <rPr>
            <sz val="9"/>
            <rFont val="Tahoma"/>
            <family val="2"/>
          </rPr>
          <t xml:space="preserve">
финансовые+прочие адм и операционные
</t>
        </r>
      </text>
    </comment>
  </commentList>
</comments>
</file>

<file path=xl/sharedStrings.xml><?xml version="1.0" encoding="utf-8"?>
<sst xmlns="http://schemas.openxmlformats.org/spreadsheetml/2006/main" count="623" uniqueCount="325">
  <si>
    <t>Чистая заработанная премия</t>
  </si>
  <si>
    <t>Содержание</t>
  </si>
  <si>
    <t>Информация о компании</t>
  </si>
  <si>
    <t>Основа подготовки финансовой отчетности</t>
  </si>
  <si>
    <t>Вознаграждения и комиссионные доходы</t>
  </si>
  <si>
    <t>Инвестиционные доходы</t>
  </si>
  <si>
    <t>Чистые реализованные прибыли и убытки</t>
  </si>
  <si>
    <t>Прибыли и убытки от изменений справедливой стоимости</t>
  </si>
  <si>
    <t>Затраты на финансирование</t>
  </si>
  <si>
    <t>Прочие операционные и административные расходы</t>
  </si>
  <si>
    <t>Расходы на вознаграждения работникам</t>
  </si>
  <si>
    <t>Расходы по налогу на прибыль</t>
  </si>
  <si>
    <t>Компоненты прочего совокупного дохода</t>
  </si>
  <si>
    <t>Нематериальные активы</t>
  </si>
  <si>
    <t>Основные средства</t>
  </si>
  <si>
    <t>Инвестиционная собственность</t>
  </si>
  <si>
    <t>инвестиционные контракты с НВПДВ</t>
  </si>
  <si>
    <t>примечание</t>
  </si>
  <si>
    <t xml:space="preserve">тыс. руб. </t>
  </si>
  <si>
    <t>тыс. руб.</t>
  </si>
  <si>
    <t>4. Вознаграждения и комиссионные доходы</t>
  </si>
  <si>
    <t>Долевые ценные бумаги</t>
  </si>
  <si>
    <t>Долговые ценные бумаги</t>
  </si>
  <si>
    <t>7. Прибыли и убытки от изменений справедливой стоимости</t>
  </si>
  <si>
    <t>Отложенные расходы</t>
  </si>
  <si>
    <t>Курсовые разницы</t>
  </si>
  <si>
    <t>Прочие расходы</t>
  </si>
  <si>
    <t>На 1 января</t>
  </si>
  <si>
    <t>Прибыль до налогообложения</t>
  </si>
  <si>
    <t>Итого</t>
  </si>
  <si>
    <t>На 1 января 2011 г.</t>
  </si>
  <si>
    <t>Амортизация</t>
  </si>
  <si>
    <t>На 31 декабря 2012 г.</t>
  </si>
  <si>
    <t>17. Инвестиционная собственность</t>
  </si>
  <si>
    <t xml:space="preserve">Остаток на 1 января </t>
  </si>
  <si>
    <t>Приобретения (последующие затраты)</t>
  </si>
  <si>
    <t xml:space="preserve">Чистый убыток от корректировки справедливой стоимости </t>
  </si>
  <si>
    <t xml:space="preserve">Остаток на 31 декабря </t>
  </si>
  <si>
    <t>Арендный доход, полученный от инвестиционной недвижимости</t>
  </si>
  <si>
    <t>Прямые операционные расходы (включая ремонт и техническое обслуживание), которые привели к получению арендного дохода</t>
  </si>
  <si>
    <t>Чистая прибыль от инвестиционной недвижимости, отраженной по справедливой стоимости</t>
  </si>
  <si>
    <t xml:space="preserve">Прямые операционные расходы (включая ремонт и техническое обслуживание), которые не привели к получению арендного дохода
(включены в состав себестоимости продаж) </t>
  </si>
  <si>
    <t>Долгосрочное увеличение реальных ставок арендной платы (%)</t>
  </si>
  <si>
    <t xml:space="preserve">Доходность (%) </t>
  </si>
  <si>
    <t>Уровень инфляции (%)</t>
  </si>
  <si>
    <t xml:space="preserve">Доля площадей, пустующих в течение длительного времени (%) </t>
  </si>
  <si>
    <t>Удерживаемые до погашения финансовые активы</t>
  </si>
  <si>
    <t>Инвестиции, имеющиеся в наличии для продажи</t>
  </si>
  <si>
    <t>Перестрахование</t>
  </si>
  <si>
    <t>19. Перестрахование</t>
  </si>
  <si>
    <t>Всего активов по перестрахованию</t>
  </si>
  <si>
    <t xml:space="preserve">Налоговые раскрытия </t>
  </si>
  <si>
    <t>Расходы будущих периодов</t>
  </si>
  <si>
    <t>На 31 декабря  2011 г.</t>
  </si>
  <si>
    <t>На 31 декабря  2012 г.</t>
  </si>
  <si>
    <t>Примечание</t>
  </si>
  <si>
    <t>инвестиционные контракты без НВПДВ</t>
  </si>
  <si>
    <t>Услуги по управлению инвестициями</t>
  </si>
  <si>
    <t>Перестрахование страховых договоров</t>
  </si>
  <si>
    <t>Перестрахование инвестиционных договоров</t>
  </si>
  <si>
    <t>2012 г.
тыс. руб.</t>
  </si>
  <si>
    <t>2011 г.
тыс. руб.</t>
  </si>
  <si>
    <t>Премии полученные</t>
  </si>
  <si>
    <t>Смертность / заболеваемость</t>
  </si>
  <si>
    <t xml:space="preserve">Долголетие </t>
  </si>
  <si>
    <t>Начисление процентов на капитал</t>
  </si>
  <si>
    <t xml:space="preserve">Расходы </t>
  </si>
  <si>
    <t>Коэффициент прекращения страхования и сумма, выплачиваемая страхователю в случае досрочного расторжения договора</t>
  </si>
  <si>
    <t>2011 г., тыс. руб.</t>
  </si>
  <si>
    <t>Обязательства по страховым контрактам</t>
  </si>
  <si>
    <t>Обязательства по контрактам перестрахования</t>
  </si>
  <si>
    <t>Кредит доходов</t>
  </si>
  <si>
    <t>тыс.руб.</t>
  </si>
  <si>
    <t>Разница</t>
  </si>
  <si>
    <t>б) Резерв/Обязательства по инвестиционным контрактам без НПДВ</t>
  </si>
  <si>
    <t>Депозиты</t>
  </si>
  <si>
    <t>Прекращения операций</t>
  </si>
  <si>
    <t>Корректировка справедливой стоимости инвестиций</t>
  </si>
  <si>
    <t>Кредиты и займы</t>
  </si>
  <si>
    <t>Прочие финансовые обязательства</t>
  </si>
  <si>
    <t>Страховая кредиторская задолженность</t>
  </si>
  <si>
    <t>Доходы будущих периодов</t>
  </si>
  <si>
    <t>Платы отложенные</t>
  </si>
  <si>
    <t>Платы, отраженные в отчете о прибылях и убытках</t>
  </si>
  <si>
    <t>Итого доходы будущих периодов</t>
  </si>
  <si>
    <t>Уставный капитал</t>
  </si>
  <si>
    <t>Торговая и прочая кредиторская задолженность</t>
  </si>
  <si>
    <t>Денежные средства, полученные от операционной деятельности</t>
  </si>
  <si>
    <t>Чистые изменения в операционных активах</t>
  </si>
  <si>
    <t>Увеличение/уменьшение активов по перестрахованию</t>
  </si>
  <si>
    <t>Увеличение/уменьшение дебиторской задолженности по договорам страхования</t>
  </si>
  <si>
    <t>Увеличение/уменьшение  выданных займов и  дебиторской задолженности</t>
  </si>
  <si>
    <t>Чистые изменения  в операционных обязательствах</t>
  </si>
  <si>
    <t>Увеличение/уменьшение обязательств по договорам страхования жизни</t>
  </si>
  <si>
    <t>Увеличение/уменьшение обязательств по договорам страхования иного, чем страхования жизни</t>
  </si>
  <si>
    <t>Увеличение/уменьшение прочих обязательств</t>
  </si>
  <si>
    <t>Связанные стороны</t>
  </si>
  <si>
    <t>События после отчетной даты</t>
  </si>
  <si>
    <t>31 декабря 2012</t>
  </si>
  <si>
    <t>Итого финансовые активы</t>
  </si>
  <si>
    <t>Обязательства по инвестиционным контрактам</t>
  </si>
  <si>
    <t>31 декабря 2011</t>
  </si>
  <si>
    <t>На 1 января 2011</t>
  </si>
  <si>
    <t>18 (в)</t>
  </si>
  <si>
    <t>Уровень 1</t>
  </si>
  <si>
    <t>Уровень 2</t>
  </si>
  <si>
    <t>Уровень 3</t>
  </si>
  <si>
    <t>Итого справедливая стоимость</t>
  </si>
  <si>
    <t>е) Активы и обязательства, оцениваемые по справедливой стоимости</t>
  </si>
  <si>
    <t>2012 г.,  тыс. руб.</t>
  </si>
  <si>
    <t>1 янв. 2011 г., тыс. руб.</t>
  </si>
  <si>
    <t>Налог на прибыль, относящийся к компонентам прочего совокупного дохода</t>
  </si>
  <si>
    <t>Прочий совокупный доход за год за вычетом налогов</t>
  </si>
  <si>
    <t>на 1 янв 2011</t>
  </si>
  <si>
    <t>Для целей консолидированного денежного потока, денежные средства и их эквиваленты состоят из денежных средств и их эквивалентов, как указано выше, за вычетом непогашенных банковских овердрафтов.</t>
  </si>
  <si>
    <t>договоры страхования жизни</t>
  </si>
  <si>
    <t>3а, 3б</t>
  </si>
  <si>
    <t>8а, 8б</t>
  </si>
  <si>
    <t>Отложенные аквизиционные расходы</t>
  </si>
  <si>
    <t>Денежные средства и эквиваленты</t>
  </si>
  <si>
    <t>29. Доходы будущих периодов</t>
  </si>
  <si>
    <t>32. Денежные средства, полученные от операционной деятельности</t>
  </si>
  <si>
    <t>Корректировки в связи с изменением допущений:</t>
  </si>
  <si>
    <t>Дисконтная ставка</t>
  </si>
  <si>
    <t>Доход по процентам</t>
  </si>
  <si>
    <t>Увеличение/уменьшение  обязательств по инвестиционным контрактам</t>
  </si>
  <si>
    <t>Увеличение/уменьшение прочих активов</t>
  </si>
  <si>
    <t>Страховые и финансовые риски</t>
  </si>
  <si>
    <t>Финансовые активы</t>
  </si>
  <si>
    <t>36. Денежные потоки от операционной деятельности</t>
  </si>
  <si>
    <t>Чистое изменение в операционных активах</t>
  </si>
  <si>
    <t>Чистое изменение  активов по перестрахованию</t>
  </si>
  <si>
    <t>Чистое изменение  дебиторской задолженности страхователей</t>
  </si>
  <si>
    <t>Чистое изменение  займов и дебиторской задолженности</t>
  </si>
  <si>
    <t>Чистое изменение  прочих активов</t>
  </si>
  <si>
    <t>Итого чистое изменение в операционных активах</t>
  </si>
  <si>
    <t>Чистое изменение в операционных обязательствах</t>
  </si>
  <si>
    <t>Чистое изменение обязательств (резервов) по страхованию жизни</t>
  </si>
  <si>
    <t>Чистое изменение обязательств (резервов) по страхованию иному, чем страхование жизни</t>
  </si>
  <si>
    <t>Чистое изменение обязательств по инвестиционным контрактам</t>
  </si>
  <si>
    <t>Итого чистое изменение обязательств операционной деятельности</t>
  </si>
  <si>
    <t>Чистое изменение прочих обязательств</t>
  </si>
  <si>
    <t xml:space="preserve">исходные примечания </t>
  </si>
  <si>
    <t>Прочие доходы</t>
  </si>
  <si>
    <t>Итого вознаграждения и комиссионные доходы</t>
  </si>
  <si>
    <t>Итого прибыли и убытки от изменений справедливой стоимости</t>
  </si>
  <si>
    <t>18. Финансовые инструменты и справедливая стоимость финансовых инструментов</t>
  </si>
  <si>
    <t>22. Расходы будущих периодов</t>
  </si>
  <si>
    <t xml:space="preserve">25. Обязательства по инвестиционным контрактам </t>
  </si>
  <si>
    <t>Итого Обязательства по инвестиционным контрактам</t>
  </si>
  <si>
    <t>Обязательства по инвестиционным контрактам с НПДВ</t>
  </si>
  <si>
    <t>Обязательства по инвестиционным контрактам без НПДВ</t>
  </si>
  <si>
    <t>а) Обязательства по инвестиционным контрактам с НПДВ</t>
  </si>
  <si>
    <t>Принятые обязательства по компенсационным выплатам</t>
  </si>
  <si>
    <t xml:space="preserve"> Удержание вознаграждений</t>
  </si>
  <si>
    <t>Удержание вознаграждений</t>
  </si>
  <si>
    <t>34. Цели и политика управления финансовыми рисками</t>
  </si>
  <si>
    <t>Финансовые инструменты и справедливая стоимость финансовых инструментов</t>
  </si>
  <si>
    <t>Дебиторская задолженность по операциям страхования</t>
  </si>
  <si>
    <t>Обязательства по страховым договорам страхования</t>
  </si>
  <si>
    <t>Акционерный капитал</t>
  </si>
  <si>
    <t>Цели и политика управления финансовыми рисками</t>
  </si>
  <si>
    <t>Денежные потоки от операционной деятельности</t>
  </si>
  <si>
    <t>Условные и договорные обязательства</t>
  </si>
  <si>
    <t>Аквизиционные расходы</t>
  </si>
  <si>
    <t xml:space="preserve">Отчет о финансовом положении </t>
  </si>
  <si>
    <t>Отчет о прибылях и убытках</t>
  </si>
  <si>
    <t xml:space="preserve">Отчет о движении денежных средств </t>
  </si>
  <si>
    <t xml:space="preserve">Отчет об изменениях в капитале </t>
  </si>
  <si>
    <t>Чистые активы до выплаты дивидендов</t>
  </si>
  <si>
    <t>Дивиденды выплаченные</t>
  </si>
  <si>
    <t>Чистые активы после выплаты дивидендов</t>
  </si>
  <si>
    <t xml:space="preserve">Отчет о совокупном доходе </t>
  </si>
  <si>
    <t>Активы</t>
  </si>
  <si>
    <t>Гудвилл</t>
  </si>
  <si>
    <t>Активы по перестрахованию:</t>
  </si>
  <si>
    <t>Отложенные налоговые активы</t>
  </si>
  <si>
    <t>Предоплаты</t>
  </si>
  <si>
    <t>Дебиторская задолженность по операциям страхования, сострахования  в том числе:</t>
  </si>
  <si>
    <t>Запасы</t>
  </si>
  <si>
    <t>Налог на прибыль</t>
  </si>
  <si>
    <t>Прочие налоги</t>
  </si>
  <si>
    <t>Денежные средства и эквиваленты:</t>
  </si>
  <si>
    <t>Прочие активы</t>
  </si>
  <si>
    <t>Капитал</t>
  </si>
  <si>
    <t>Резерв по переоценке</t>
  </si>
  <si>
    <t>Резерв предупредительных мероприятий</t>
  </si>
  <si>
    <t>Нераспределенная прибыль (непокрытый убыток)</t>
  </si>
  <si>
    <t>Обязательства</t>
  </si>
  <si>
    <t>Обязательства по ОМС</t>
  </si>
  <si>
    <t>Отложенные налоги</t>
  </si>
  <si>
    <t>Прочие операционные доходы</t>
  </si>
  <si>
    <t>Чистая сумма премий и выплат</t>
  </si>
  <si>
    <t>Прибыль без учета доли прибыли ассоциированной компании</t>
  </si>
  <si>
    <t xml:space="preserve">Чистая прибыль </t>
  </si>
  <si>
    <t>Чистая прибыль, принадлежащая:</t>
  </si>
  <si>
    <t xml:space="preserve">     Акционерам материнской компании</t>
  </si>
  <si>
    <t xml:space="preserve">     Неконтролирующим акционерам</t>
  </si>
  <si>
    <t>Прочий совокупный доход</t>
  </si>
  <si>
    <t>Чистая прибыль по имеющимся в наличии для продажи активам</t>
  </si>
  <si>
    <t>Акционерам материнской компании</t>
  </si>
  <si>
    <t>Неконтролируемой доли</t>
  </si>
  <si>
    <t>Таблица</t>
  </si>
  <si>
    <t>касающаяся вознаграждений руководящего персонала</t>
  </si>
  <si>
    <t>по ООО СМО "Чулпан-Мед"</t>
  </si>
  <si>
    <t>2010г.</t>
  </si>
  <si>
    <t>№ п/п</t>
  </si>
  <si>
    <t>Должность</t>
  </si>
  <si>
    <t>Сумма вознограждений</t>
  </si>
  <si>
    <t>Мат.помощь</t>
  </si>
  <si>
    <t>Руководители</t>
  </si>
  <si>
    <t>2011г.</t>
  </si>
  <si>
    <t>Исполнитель: Кадырова М.Г.</t>
  </si>
  <si>
    <t xml:space="preserve">Прибыли и убытки от изменений справедливой по финансовым активам, имеющихся в наличии для продажи в том числе в составе прочего совокупного дохода в течение периода
</t>
  </si>
  <si>
    <t xml:space="preserve">Прибыли и убытки от изменений справедливой по финансовым активам, имеющихся в наличии для продажи в том числе переведенная из состава капитала в состав прибылей или убытков за период
  </t>
  </si>
  <si>
    <t xml:space="preserve">Прибыли и убытки от изменений справедливой по финансовым активам, имеющихся в наличии для продажи, в том числе  </t>
  </si>
  <si>
    <t>Наименование статьи</t>
  </si>
  <si>
    <t>Кредиторская задолженность по налогу на прибыль</t>
  </si>
  <si>
    <t>Прочие обязательства</t>
  </si>
  <si>
    <t>Аннулированные страховые премии</t>
  </si>
  <si>
    <t>Итого совокупного дохода за год за вычетом налогов</t>
  </si>
  <si>
    <t>Итого совокупного дохода, относящегося к:</t>
  </si>
  <si>
    <t>Проверка</t>
  </si>
  <si>
    <t>Контроль</t>
  </si>
  <si>
    <t>Результат от страховой деятельности</t>
  </si>
  <si>
    <t>Комиссионный доход, связанный с осуществлением деятельности в сфере ОМС</t>
  </si>
  <si>
    <t>Чистая сумма убытков</t>
  </si>
  <si>
    <t>Расходы на ведение страховых операций</t>
  </si>
  <si>
    <t>ЗНАЧЕНИЯМИ</t>
  </si>
  <si>
    <t>Фонд</t>
  </si>
  <si>
    <t>инстру-</t>
  </si>
  <si>
    <t>ментов,</t>
  </si>
  <si>
    <t>имею-</t>
  </si>
  <si>
    <t>Нерас-</t>
  </si>
  <si>
    <t>щихся в</t>
  </si>
  <si>
    <t>преде-</t>
  </si>
  <si>
    <t>наличии</t>
  </si>
  <si>
    <t>ленная</t>
  </si>
  <si>
    <t>для</t>
  </si>
  <si>
    <t>прибыль</t>
  </si>
  <si>
    <t>продажи</t>
  </si>
  <si>
    <t>капитал</t>
  </si>
  <si>
    <t>Прибыль/убыток  за год</t>
  </si>
  <si>
    <t>Прочий совокупный доход/убыток</t>
  </si>
  <si>
    <t>Итого совокупный доход/убыток</t>
  </si>
  <si>
    <t xml:space="preserve">Выпуск акций </t>
  </si>
  <si>
    <t>На 31.12.2012</t>
  </si>
  <si>
    <t xml:space="preserve">Нематериальные активы </t>
  </si>
  <si>
    <t>Дебиторская задолженность и предоставленные займы</t>
  </si>
  <si>
    <t>Финансовые активы, отражаемые по справедливой стоимости через прибыли и убытки</t>
  </si>
  <si>
    <t>Дебиторская задолженность, связанная с осуществлением деятельности в сфере ОМС</t>
  </si>
  <si>
    <t>ИТОГО АКТИВОВ</t>
  </si>
  <si>
    <t>ИТОГО КАПИТАЛ</t>
  </si>
  <si>
    <t>ИТОГО КАПИТАЛ И ОБЯЗАТЕЛЬСТВА</t>
  </si>
  <si>
    <t>ИТОГО ОБЯЗАТЕЛЬСТВА</t>
  </si>
  <si>
    <t>Совокупная сумма премий всего</t>
  </si>
  <si>
    <t>Премии, переданные перестраховщикам</t>
  </si>
  <si>
    <t>Чистая заработанная премия </t>
  </si>
  <si>
    <t>Общая сумма страховых премий и выплат</t>
  </si>
  <si>
    <t>Требования, переданные в перестрахование</t>
  </si>
  <si>
    <t>Общее изменение в контрактных обязательствах</t>
  </si>
  <si>
    <t>Изменения в контрактных обязательствах,
переданных в перестрахование</t>
  </si>
  <si>
    <t>Поступления по суброгации и регрессным требованиям</t>
  </si>
  <si>
    <t>Расходы на урегулирование убытков</t>
  </si>
  <si>
    <t>Чистые реализационные доходы и расходы</t>
  </si>
  <si>
    <t>Прибыль и убытки от переоценки по справедливой стоимости в том числе</t>
  </si>
  <si>
    <t>Прибыль за отчетный год</t>
  </si>
  <si>
    <t>Операционная деятельность</t>
  </si>
  <si>
    <t>Уплаченный налог на прибыль</t>
  </si>
  <si>
    <t>Полученные проценты</t>
  </si>
  <si>
    <t>Полученный НКД</t>
  </si>
  <si>
    <t>Получение средств от возврата депозита</t>
  </si>
  <si>
    <t>Получение средств страховых премий (оплаты полисов)</t>
  </si>
  <si>
    <t>Прочие поступление по опер деятельности</t>
  </si>
  <si>
    <t>Чистый комиссионный доход, связанный с осуществлением деятедьности в сфере обязательного медицинского страхования</t>
  </si>
  <si>
    <t>Выбытие д\с, на оплату страховых выплат</t>
  </si>
  <si>
    <t>Выбытие  д\с на оплату поставщикам и подрядчикам</t>
  </si>
  <si>
    <t>Выбытие д\с, перечисление по депозитному договору</t>
  </si>
  <si>
    <t>Прочие выплаты</t>
  </si>
  <si>
    <t>Оплата аквизиционных расходов</t>
  </si>
  <si>
    <t>Инвестиционная деятельность</t>
  </si>
  <si>
    <t xml:space="preserve">Приобретение ОС </t>
  </si>
  <si>
    <t>Поступления от выбытия ОС</t>
  </si>
  <si>
    <t>Приобретение цб и иных фин. вложений</t>
  </si>
  <si>
    <t>Поступления от выбытия цб и иных фин. вложений</t>
  </si>
  <si>
    <t>Финансовая деятельность</t>
  </si>
  <si>
    <t>Выбытие д\с, погашение заемных средства</t>
  </si>
  <si>
    <t>Получение бюджетных д\с в рамках обязательного медицинского страхования</t>
  </si>
  <si>
    <t>Прочие поступления в рамках обязательного медицинского страхования</t>
  </si>
  <si>
    <t>Выбытие, выплата процентов по займу</t>
  </si>
  <si>
    <t>Выбытие  д\с  связанных с обязательным медицинским страхованием</t>
  </si>
  <si>
    <t>Оплата расходов по урегулированию убытков</t>
  </si>
  <si>
    <t>Предоставление займов другим организациям</t>
  </si>
  <si>
    <t>Чистые денежные потоки от/(использованные в) операционной деятельности</t>
  </si>
  <si>
    <t>Чистые денежные потоки от/(использованные в) инвестиционной деятельности</t>
  </si>
  <si>
    <t>Поступления от займов</t>
  </si>
  <si>
    <t>Чистые денежные потоки от/(использованные в) финансовой деятельности</t>
  </si>
  <si>
    <t>Сальдо денежных потоков за отчетный период</t>
  </si>
  <si>
    <t>Денежные средства и их эквиваленты на 1 января</t>
  </si>
  <si>
    <t>Денежные средства и их эквиваленты на 31 декабря</t>
  </si>
  <si>
    <t>Сверка капитала Группы на 01 января 2011г. и 31 декабря 2011г.</t>
  </si>
  <si>
    <t>МСФО</t>
  </si>
  <si>
    <t>примечания</t>
  </si>
  <si>
    <t>Эффект перехода на МСФО</t>
  </si>
  <si>
    <t>Прим.</t>
  </si>
  <si>
    <t>4а</t>
  </si>
  <si>
    <t>Уставный</t>
  </si>
  <si>
    <t>01 января 2011г.</t>
  </si>
  <si>
    <t>Ранее применявшиеся ПБУ</t>
  </si>
  <si>
    <t>Корректировки</t>
  </si>
  <si>
    <t>ОПУ</t>
  </si>
  <si>
    <t xml:space="preserve">Чистая сумма выплат и требований </t>
  </si>
  <si>
    <t>На 01.01.2012</t>
  </si>
  <si>
    <t>На 31.12.2013</t>
  </si>
  <si>
    <t>Расходы по урегулированию убытков</t>
  </si>
  <si>
    <t>(в тысячах рублей, если не указано иное)</t>
  </si>
  <si>
    <t>Отчет о финансовом положении по состоянию 31 декабря 2013г.</t>
  </si>
  <si>
    <t>Директор ___________________Галяутдинов Баязит Аледдинович</t>
  </si>
  <si>
    <t xml:space="preserve">                       (подпись)</t>
  </si>
  <si>
    <t>Общество с ограниченной ответственностью Страховая медицинская организация "Чулпан-Мед"</t>
  </si>
  <si>
    <t>Отчет о прибылях и убытках за год, закончившийся 31 декабря 2013 г.</t>
  </si>
  <si>
    <t>Отчет о совокупном доходе за год, закончившийся 31 декабря 2013 г.</t>
  </si>
  <si>
    <t>Отчет об изменениях в капитале за год, закончившийся 31 декбря 2013 г.</t>
  </si>
  <si>
    <t>Отчет о движениии денежных средств за год, закончившийся 31 декабря 2013 г.</t>
  </si>
  <si>
    <t>4б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</si>
</sst>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-* #,##0_р_._-;\-* #,##0_р_._-;_-* &quot;-&quot;??_р_._-;_-@_-"/>
    <numFmt numFmtId="166" formatCode="_(* #,##0.00_);_(* \(#,##0.00\);_(* &quot;-&quot;??_);_(@_)"/>
  </numFmts>
  <fonts count="59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60"/>
      <name val="Times New Roman"/>
      <family val="1"/>
    </font>
    <font>
      <sz val="14"/>
      <color indexed="8"/>
      <name val="Times New Roman"/>
      <family val="1"/>
    </font>
    <font>
      <b/>
      <sz val="16"/>
      <color indexed="60"/>
      <name val="Times New Roman"/>
      <family val="1"/>
    </font>
    <font>
      <sz val="16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u val="single"/>
      <sz val="10"/>
      <color indexed="12"/>
      <name val="Times New Roman"/>
      <family val="1"/>
    </font>
    <font>
      <sz val="11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2"/>
      <color indexed="60"/>
      <name val="Arial"/>
      <family val="2"/>
    </font>
    <font>
      <sz val="11"/>
      <color indexed="60"/>
      <name val="Calibri"/>
      <family val="2"/>
    </font>
    <font>
      <b/>
      <sz val="12"/>
      <color indexed="60"/>
      <name val="Times New Roman"/>
      <family val="1"/>
    </font>
    <font>
      <sz val="10"/>
      <color indexed="23"/>
      <name val="Times New Roman"/>
      <family val="1"/>
    </font>
    <font>
      <sz val="9"/>
      <name val="Tahoma"/>
      <family val="2"/>
    </font>
    <font>
      <b/>
      <sz val="14"/>
      <color indexed="63"/>
      <name val="Times New Roman"/>
      <family val="1"/>
    </font>
    <font>
      <b/>
      <sz val="10"/>
      <name val="Arial Cyr"/>
      <family val="0"/>
    </font>
    <font>
      <b/>
      <i/>
      <sz val="10"/>
      <color indexed="10"/>
      <name val="Garamond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9"/>
      <color indexed="56"/>
      <name val="Times New Roman"/>
      <family val="1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9" fillId="7" borderId="1" applyNumberFormat="0" applyAlignment="0" applyProtection="0"/>
    <xf numFmtId="0" fontId="50" fillId="20" borderId="2" applyNumberFormat="0" applyAlignment="0" applyProtection="0"/>
    <xf numFmtId="0" fontId="5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3" fillId="21" borderId="7" applyNumberFormat="0" applyAlignment="0" applyProtection="0"/>
    <xf numFmtId="0" fontId="43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48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2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10" xfId="42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4" fillId="0" borderId="0" xfId="42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6" fillId="5" borderId="1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5" fontId="5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13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4" fillId="5" borderId="11" xfId="42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/>
    </xf>
    <xf numFmtId="0" fontId="6" fillId="13" borderId="19" xfId="0" applyFont="1" applyFill="1" applyBorder="1" applyAlignment="1">
      <alignment vertical="center" wrapText="1"/>
    </xf>
    <xf numFmtId="0" fontId="5" fillId="13" borderId="14" xfId="0" applyFont="1" applyFill="1" applyBorder="1" applyAlignment="1">
      <alignment horizontal="center"/>
    </xf>
    <xf numFmtId="0" fontId="5" fillId="13" borderId="18" xfId="0" applyFont="1" applyFill="1" applyBorder="1" applyAlignment="1">
      <alignment horizontal="center"/>
    </xf>
    <xf numFmtId="0" fontId="11" fillId="0" borderId="20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" fillId="0" borderId="10" xfId="42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4" fillId="0" borderId="10" xfId="42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42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5" fillId="24" borderId="10" xfId="0" applyFont="1" applyFill="1" applyBorder="1" applyAlignment="1">
      <alignment/>
    </xf>
    <xf numFmtId="0" fontId="18" fillId="24" borderId="11" xfId="0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5" fillId="24" borderId="10" xfId="0" applyFont="1" applyFill="1" applyBorder="1" applyAlignment="1">
      <alignment horizontal="right"/>
    </xf>
    <xf numFmtId="0" fontId="5" fillId="24" borderId="10" xfId="0" applyFont="1" applyFill="1" applyBorder="1" applyAlignment="1">
      <alignment horizontal="right" wrapText="1"/>
    </xf>
    <xf numFmtId="0" fontId="12" fillId="0" borderId="11" xfId="0" applyFont="1" applyBorder="1" applyAlignment="1">
      <alignment horizontal="center" wrapText="1"/>
    </xf>
    <xf numFmtId="0" fontId="12" fillId="24" borderId="10" xfId="0" applyFont="1" applyFill="1" applyBorder="1" applyAlignment="1">
      <alignment wrapText="1"/>
    </xf>
    <xf numFmtId="0" fontId="5" fillId="0" borderId="0" xfId="0" applyFont="1" applyAlignment="1">
      <alignment horizontal="right"/>
    </xf>
    <xf numFmtId="0" fontId="12" fillId="24" borderId="10" xfId="0" applyFont="1" applyFill="1" applyBorder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1" fillId="0" borderId="10" xfId="42" applyBorder="1" applyAlignment="1" quotePrefix="1">
      <alignment horizontal="center"/>
    </xf>
    <xf numFmtId="0" fontId="2" fillId="13" borderId="10" xfId="0" applyFont="1" applyFill="1" applyBorder="1" applyAlignment="1">
      <alignment horizontal="right"/>
    </xf>
    <xf numFmtId="0" fontId="4" fillId="13" borderId="10" xfId="42" applyFont="1" applyFill="1" applyBorder="1" applyAlignment="1">
      <alignment/>
    </xf>
    <xf numFmtId="0" fontId="5" fillId="24" borderId="10" xfId="0" applyFont="1" applyFill="1" applyBorder="1" applyAlignment="1">
      <alignment vertical="center" wrapText="1"/>
    </xf>
    <xf numFmtId="0" fontId="6" fillId="24" borderId="11" xfId="0" applyFont="1" applyFill="1" applyBorder="1" applyAlignment="1">
      <alignment vertical="center" wrapText="1"/>
    </xf>
    <xf numFmtId="49" fontId="2" fillId="24" borderId="0" xfId="0" applyNumberFormat="1" applyFont="1" applyFill="1" applyAlignment="1">
      <alignment/>
    </xf>
    <xf numFmtId="0" fontId="1" fillId="0" borderId="10" xfId="42" applyBorder="1" applyAlignment="1" quotePrefix="1">
      <alignment/>
    </xf>
    <xf numFmtId="0" fontId="1" fillId="0" borderId="10" xfId="42" applyBorder="1" applyAlignment="1">
      <alignment/>
    </xf>
    <xf numFmtId="0" fontId="4" fillId="0" borderId="0" xfId="42" applyFont="1" applyBorder="1" applyAlignment="1">
      <alignment/>
    </xf>
    <xf numFmtId="0" fontId="22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164" fontId="5" fillId="5" borderId="10" xfId="0" applyNumberFormat="1" applyFont="1" applyFill="1" applyBorder="1" applyAlignment="1">
      <alignment/>
    </xf>
    <xf numFmtId="164" fontId="6" fillId="0" borderId="10" xfId="0" applyNumberFormat="1" applyFont="1" applyBorder="1" applyAlignment="1">
      <alignment horizontal="center" vertical="center" wrapText="1"/>
    </xf>
    <xf numFmtId="164" fontId="5" fillId="5" borderId="11" xfId="0" applyNumberFormat="1" applyFont="1" applyFill="1" applyBorder="1" applyAlignment="1">
      <alignment horizontal="center"/>
    </xf>
    <xf numFmtId="164" fontId="5" fillId="13" borderId="14" xfId="0" applyNumberFormat="1" applyFont="1" applyFill="1" applyBorder="1" applyAlignment="1">
      <alignment horizontal="center"/>
    </xf>
    <xf numFmtId="164" fontId="5" fillId="13" borderId="18" xfId="0" applyNumberFormat="1" applyFont="1" applyFill="1" applyBorder="1" applyAlignment="1">
      <alignment horizontal="center"/>
    </xf>
    <xf numFmtId="164" fontId="6" fillId="5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vertical="center" wrapText="1"/>
    </xf>
    <xf numFmtId="0" fontId="24" fillId="0" borderId="0" xfId="0" applyFont="1" applyAlignment="1">
      <alignment horizontal="justify" vertical="center"/>
    </xf>
    <xf numFmtId="0" fontId="16" fillId="0" borderId="10" xfId="0" applyFont="1" applyBorder="1" applyAlignment="1">
      <alignment vertic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5" fillId="0" borderId="20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4" fontId="25" fillId="0" borderId="21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4" fontId="25" fillId="0" borderId="23" xfId="0" applyNumberFormat="1" applyFont="1" applyBorder="1" applyAlignment="1">
      <alignment horizontal="center"/>
    </xf>
    <xf numFmtId="4" fontId="25" fillId="0" borderId="22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5" fontId="5" fillId="0" borderId="10" xfId="61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4" fillId="9" borderId="10" xfId="42" applyFont="1" applyFill="1" applyBorder="1" applyAlignment="1">
      <alignment/>
    </xf>
    <xf numFmtId="165" fontId="5" fillId="5" borderId="11" xfId="61" applyNumberFormat="1" applyFont="1" applyFill="1" applyBorder="1" applyAlignment="1">
      <alignment horizontal="center"/>
    </xf>
    <xf numFmtId="165" fontId="5" fillId="13" borderId="14" xfId="61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31" fillId="0" borderId="0" xfId="0" applyFont="1" applyAlignment="1">
      <alignment vertical="top" wrapText="1"/>
    </xf>
    <xf numFmtId="164" fontId="29" fillId="0" borderId="0" xfId="0" applyNumberFormat="1" applyFont="1" applyAlignment="1">
      <alignment/>
    </xf>
    <xf numFmtId="0" fontId="3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165" fontId="33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/>
    </xf>
    <xf numFmtId="0" fontId="29" fillId="0" borderId="0" xfId="0" applyFont="1" applyAlignment="1">
      <alignment vertical="top" wrapText="1"/>
    </xf>
    <xf numFmtId="164" fontId="34" fillId="0" borderId="0" xfId="0" applyNumberFormat="1" applyFont="1" applyAlignment="1">
      <alignment/>
    </xf>
    <xf numFmtId="165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64" fontId="35" fillId="0" borderId="0" xfId="0" applyNumberFormat="1" applyFont="1" applyAlignment="1">
      <alignment/>
    </xf>
    <xf numFmtId="164" fontId="35" fillId="0" borderId="26" xfId="0" applyNumberFormat="1" applyFont="1" applyBorder="1" applyAlignment="1">
      <alignment/>
    </xf>
    <xf numFmtId="164" fontId="34" fillId="0" borderId="27" xfId="0" applyNumberFormat="1" applyFont="1" applyBorder="1" applyAlignment="1">
      <alignment/>
    </xf>
    <xf numFmtId="0" fontId="36" fillId="0" borderId="0" xfId="0" applyFont="1" applyFill="1" applyBorder="1" applyAlignment="1">
      <alignment vertical="center" wrapText="1"/>
    </xf>
    <xf numFmtId="14" fontId="36" fillId="0" borderId="0" xfId="61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 wrapText="1"/>
    </xf>
    <xf numFmtId="164" fontId="37" fillId="0" borderId="0" xfId="61" applyNumberFormat="1" applyFont="1" applyFill="1" applyBorder="1" applyAlignment="1">
      <alignment horizontal="center"/>
    </xf>
    <xf numFmtId="164" fontId="36" fillId="0" borderId="27" xfId="61" applyNumberFormat="1" applyFont="1" applyFill="1" applyBorder="1" applyAlignment="1">
      <alignment horizontal="center"/>
    </xf>
    <xf numFmtId="164" fontId="36" fillId="0" borderId="28" xfId="61" applyNumberFormat="1" applyFont="1" applyFill="1" applyBorder="1" applyAlignment="1">
      <alignment horizontal="center"/>
    </xf>
    <xf numFmtId="164" fontId="36" fillId="0" borderId="29" xfId="61" applyNumberFormat="1" applyFont="1" applyFill="1" applyBorder="1" applyAlignment="1">
      <alignment horizontal="center"/>
    </xf>
    <xf numFmtId="0" fontId="36" fillId="0" borderId="0" xfId="0" applyFont="1" applyBorder="1" applyAlignment="1">
      <alignment wrapText="1"/>
    </xf>
    <xf numFmtId="0" fontId="37" fillId="0" borderId="0" xfId="0" applyFont="1" applyBorder="1" applyAlignment="1">
      <alignment/>
    </xf>
    <xf numFmtId="1" fontId="36" fillId="0" borderId="0" xfId="61" applyNumberFormat="1" applyFont="1" applyBorder="1" applyAlignment="1">
      <alignment horizontal="center"/>
    </xf>
    <xf numFmtId="1" fontId="36" fillId="0" borderId="28" xfId="61" applyNumberFormat="1" applyFont="1" applyBorder="1" applyAlignment="1">
      <alignment horizontal="center"/>
    </xf>
    <xf numFmtId="0" fontId="37" fillId="0" borderId="0" xfId="0" applyFont="1" applyBorder="1" applyAlignment="1">
      <alignment wrapText="1"/>
    </xf>
    <xf numFmtId="164" fontId="31" fillId="0" borderId="0" xfId="0" applyNumberFormat="1" applyFont="1" applyFill="1" applyBorder="1" applyAlignment="1">
      <alignment horizontal="right"/>
    </xf>
    <xf numFmtId="0" fontId="37" fillId="0" borderId="0" xfId="0" applyFont="1" applyBorder="1" applyAlignment="1">
      <alignment vertical="center" wrapText="1"/>
    </xf>
    <xf numFmtId="164" fontId="29" fillId="0" borderId="28" xfId="0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wrapText="1"/>
    </xf>
    <xf numFmtId="164" fontId="29" fillId="0" borderId="27" xfId="0" applyNumberFormat="1" applyFont="1" applyFill="1" applyBorder="1" applyAlignment="1">
      <alignment horizontal="right"/>
    </xf>
    <xf numFmtId="0" fontId="29" fillId="0" borderId="0" xfId="0" applyFont="1" applyAlignment="1">
      <alignment horizontal="center"/>
    </xf>
    <xf numFmtId="0" fontId="29" fillId="0" borderId="28" xfId="0" applyFont="1" applyBorder="1" applyAlignment="1">
      <alignment horizontal="center"/>
    </xf>
    <xf numFmtId="0" fontId="37" fillId="0" borderId="0" xfId="0" applyFont="1" applyAlignment="1">
      <alignment/>
    </xf>
    <xf numFmtId="0" fontId="36" fillId="0" borderId="0" xfId="0" applyFont="1" applyBorder="1" applyAlignment="1">
      <alignment horizontal="center" wrapText="1"/>
    </xf>
    <xf numFmtId="164" fontId="36" fillId="0" borderId="30" xfId="61" applyNumberFormat="1" applyFont="1" applyFill="1" applyBorder="1" applyAlignment="1">
      <alignment wrapText="1"/>
    </xf>
    <xf numFmtId="164" fontId="36" fillId="0" borderId="0" xfId="61" applyNumberFormat="1" applyFont="1" applyFill="1" applyBorder="1" applyAlignment="1">
      <alignment wrapText="1"/>
    </xf>
    <xf numFmtId="0" fontId="36" fillId="0" borderId="0" xfId="0" applyFont="1" applyFill="1" applyBorder="1" applyAlignment="1">
      <alignment horizontal="center" wrapText="1"/>
    </xf>
    <xf numFmtId="164" fontId="37" fillId="0" borderId="0" xfId="61" applyNumberFormat="1" applyFont="1" applyFill="1" applyBorder="1" applyAlignment="1">
      <alignment wrapText="1"/>
    </xf>
    <xf numFmtId="0" fontId="37" fillId="0" borderId="0" xfId="0" applyFont="1" applyFill="1" applyBorder="1" applyAlignment="1">
      <alignment horizontal="center" wrapText="1"/>
    </xf>
    <xf numFmtId="164" fontId="36" fillId="0" borderId="26" xfId="61" applyNumberFormat="1" applyFont="1" applyFill="1" applyBorder="1" applyAlignment="1">
      <alignment wrapText="1"/>
    </xf>
    <xf numFmtId="0" fontId="36" fillId="0" borderId="0" xfId="0" applyFont="1" applyBorder="1" applyAlignment="1">
      <alignment vertical="top" wrapText="1"/>
    </xf>
    <xf numFmtId="0" fontId="36" fillId="0" borderId="0" xfId="0" applyFont="1" applyBorder="1" applyAlignment="1">
      <alignment horizontal="center"/>
    </xf>
    <xf numFmtId="164" fontId="36" fillId="0" borderId="0" xfId="61" applyNumberFormat="1" applyFont="1" applyBorder="1" applyAlignment="1">
      <alignment horizontal="center"/>
    </xf>
    <xf numFmtId="164" fontId="37" fillId="0" borderId="0" xfId="0" applyNumberFormat="1" applyFont="1" applyBorder="1" applyAlignment="1">
      <alignment/>
    </xf>
    <xf numFmtId="0" fontId="37" fillId="0" borderId="0" xfId="0" applyFont="1" applyBorder="1" applyAlignment="1">
      <alignment vertical="top" wrapText="1"/>
    </xf>
    <xf numFmtId="0" fontId="37" fillId="0" borderId="0" xfId="0" applyFont="1" applyBorder="1" applyAlignment="1">
      <alignment horizontal="center"/>
    </xf>
    <xf numFmtId="164" fontId="37" fillId="0" borderId="0" xfId="61" applyNumberFormat="1" applyFont="1" applyBorder="1" applyAlignment="1">
      <alignment horizontal="center"/>
    </xf>
    <xf numFmtId="0" fontId="31" fillId="0" borderId="0" xfId="0" applyFont="1" applyAlignment="1">
      <alignment wrapText="1"/>
    </xf>
    <xf numFmtId="0" fontId="29" fillId="0" borderId="0" xfId="0" applyFont="1" applyAlignment="1">
      <alignment wrapText="1"/>
    </xf>
    <xf numFmtId="164" fontId="31" fillId="0" borderId="0" xfId="0" applyNumberFormat="1" applyFont="1" applyAlignment="1">
      <alignment/>
    </xf>
    <xf numFmtId="164" fontId="29" fillId="0" borderId="27" xfId="0" applyNumberFormat="1" applyFont="1" applyBorder="1" applyAlignment="1">
      <alignment/>
    </xf>
    <xf numFmtId="0" fontId="29" fillId="0" borderId="28" xfId="0" applyFont="1" applyBorder="1" applyAlignment="1">
      <alignment/>
    </xf>
    <xf numFmtId="0" fontId="37" fillId="0" borderId="0" xfId="0" applyFont="1" applyAlignment="1">
      <alignment vertical="top" wrapText="1"/>
    </xf>
    <xf numFmtId="164" fontId="31" fillId="0" borderId="0" xfId="0" applyNumberFormat="1" applyFont="1" applyAlignment="1">
      <alignment horizontal="right" vertical="top"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vertical="center" wrapText="1"/>
    </xf>
    <xf numFmtId="0" fontId="6" fillId="24" borderId="0" xfId="0" applyFont="1" applyFill="1" applyBorder="1" applyAlignment="1">
      <alignment vertical="center" wrapText="1"/>
    </xf>
    <xf numFmtId="0" fontId="6" fillId="24" borderId="26" xfId="0" applyFont="1" applyFill="1" applyBorder="1" applyAlignment="1">
      <alignment horizontal="center" vertical="center" wrapText="1"/>
    </xf>
    <xf numFmtId="164" fontId="6" fillId="24" borderId="27" xfId="0" applyNumberFormat="1" applyFont="1" applyFill="1" applyBorder="1" applyAlignment="1">
      <alignment horizontal="center"/>
    </xf>
    <xf numFmtId="164" fontId="5" fillId="24" borderId="0" xfId="0" applyNumberFormat="1" applyFont="1" applyFill="1" applyBorder="1" applyAlignment="1">
      <alignment horizontal="center"/>
    </xf>
    <xf numFmtId="0" fontId="12" fillId="24" borderId="0" xfId="0" applyFont="1" applyFill="1" applyBorder="1" applyAlignment="1">
      <alignment/>
    </xf>
    <xf numFmtId="0" fontId="18" fillId="24" borderId="0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vertical="center" wrapText="1"/>
    </xf>
    <xf numFmtId="165" fontId="5" fillId="24" borderId="0" xfId="61" applyNumberFormat="1" applyFont="1" applyFill="1" applyBorder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13" borderId="32" xfId="0" applyFont="1" applyFill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38" fillId="24" borderId="0" xfId="42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/>
    </xf>
    <xf numFmtId="164" fontId="18" fillId="24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64" fontId="29" fillId="0" borderId="0" xfId="0" applyNumberFormat="1" applyFont="1" applyBorder="1" applyAlignment="1">
      <alignment/>
    </xf>
    <xf numFmtId="164" fontId="31" fillId="0" borderId="0" xfId="0" applyNumberFormat="1" applyFont="1" applyBorder="1" applyAlignment="1">
      <alignment/>
    </xf>
    <xf numFmtId="164" fontId="35" fillId="0" borderId="0" xfId="0" applyNumberFormat="1" applyFont="1" applyBorder="1" applyAlignment="1">
      <alignment/>
    </xf>
    <xf numFmtId="164" fontId="34" fillId="0" borderId="0" xfId="0" applyNumberFormat="1" applyFont="1" applyBorder="1" applyAlignment="1">
      <alignment/>
    </xf>
    <xf numFmtId="0" fontId="29" fillId="0" borderId="0" xfId="0" applyFont="1" applyAlignment="1">
      <alignment horizontal="center" wrapText="1"/>
    </xf>
    <xf numFmtId="0" fontId="39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40" fillId="0" borderId="0" xfId="0" applyFont="1" applyAlignment="1">
      <alignment/>
    </xf>
    <xf numFmtId="165" fontId="4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4" fontId="29" fillId="0" borderId="0" xfId="0" applyNumberFormat="1" applyFont="1" applyAlignment="1">
      <alignment horizontal="center"/>
    </xf>
    <xf numFmtId="0" fontId="29" fillId="0" borderId="26" xfId="0" applyFont="1" applyBorder="1" applyAlignment="1">
      <alignment horizontal="center"/>
    </xf>
    <xf numFmtId="164" fontId="29" fillId="0" borderId="26" xfId="0" applyNumberFormat="1" applyFont="1" applyBorder="1" applyAlignment="1">
      <alignment horizontal="center"/>
    </xf>
    <xf numFmtId="164" fontId="29" fillId="0" borderId="0" xfId="0" applyNumberFormat="1" applyFont="1" applyBorder="1" applyAlignment="1">
      <alignment horizontal="center"/>
    </xf>
    <xf numFmtId="164" fontId="31" fillId="0" borderId="28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41" fillId="0" borderId="0" xfId="0" applyFont="1" applyFill="1" applyBorder="1" applyAlignment="1">
      <alignment vertical="center" wrapText="1"/>
    </xf>
    <xf numFmtId="14" fontId="41" fillId="0" borderId="0" xfId="6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164" fontId="15" fillId="0" borderId="0" xfId="61" applyNumberFormat="1" applyFont="1" applyFill="1" applyBorder="1" applyAlignment="1">
      <alignment horizontal="center"/>
    </xf>
    <xf numFmtId="164" fontId="41" fillId="0" borderId="27" xfId="61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164" fontId="41" fillId="0" borderId="28" xfId="61" applyNumberFormat="1" applyFont="1" applyFill="1" applyBorder="1" applyAlignment="1">
      <alignment horizontal="center"/>
    </xf>
    <xf numFmtId="164" fontId="41" fillId="0" borderId="29" xfId="61" applyNumberFormat="1" applyFont="1" applyFill="1" applyBorder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wrapText="1"/>
    </xf>
    <xf numFmtId="0" fontId="5" fillId="24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7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left"/>
    </xf>
    <xf numFmtId="0" fontId="37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790575</xdr:colOff>
      <xdr:row>25</xdr:row>
      <xdr:rowOff>152400</xdr:rowOff>
    </xdr:from>
    <xdr:ext cx="190500" cy="285750"/>
    <xdr:sp>
      <xdr:nvSpPr>
        <xdr:cNvPr id="1" name="TextBox 1"/>
        <xdr:cNvSpPr txBox="1">
          <a:spLocks noChangeArrowheads="1"/>
        </xdr:cNvSpPr>
      </xdr:nvSpPr>
      <xdr:spPr>
        <a:xfrm>
          <a:off x="1076325" y="4914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790575</xdr:colOff>
      <xdr:row>27</xdr:row>
      <xdr:rowOff>152400</xdr:rowOff>
    </xdr:from>
    <xdr:ext cx="190500" cy="285750"/>
    <xdr:sp>
      <xdr:nvSpPr>
        <xdr:cNvPr id="2" name="TextBox 2"/>
        <xdr:cNvSpPr txBox="1">
          <a:spLocks noChangeArrowheads="1"/>
        </xdr:cNvSpPr>
      </xdr:nvSpPr>
      <xdr:spPr>
        <a:xfrm>
          <a:off x="1076325" y="5295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790575</xdr:colOff>
      <xdr:row>25</xdr:row>
      <xdr:rowOff>152400</xdr:rowOff>
    </xdr:from>
    <xdr:ext cx="190500" cy="285750"/>
    <xdr:sp>
      <xdr:nvSpPr>
        <xdr:cNvPr id="3" name="TextBox 3"/>
        <xdr:cNvSpPr txBox="1">
          <a:spLocks noChangeArrowheads="1"/>
        </xdr:cNvSpPr>
      </xdr:nvSpPr>
      <xdr:spPr>
        <a:xfrm>
          <a:off x="9134475" y="4914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790575</xdr:colOff>
      <xdr:row>27</xdr:row>
      <xdr:rowOff>152400</xdr:rowOff>
    </xdr:from>
    <xdr:ext cx="190500" cy="285750"/>
    <xdr:sp>
      <xdr:nvSpPr>
        <xdr:cNvPr id="4" name="TextBox 4"/>
        <xdr:cNvSpPr txBox="1">
          <a:spLocks noChangeArrowheads="1"/>
        </xdr:cNvSpPr>
      </xdr:nvSpPr>
      <xdr:spPr>
        <a:xfrm>
          <a:off x="9134475" y="5295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khailova_i\Desktop\&#1087;&#1088;&#1080;&#1084;&#1077;&#1095;&#1072;&#1085;&#1080;&#1103;%20&#1082;%20&#1086;&#1090;&#1095;&#1077;&#1090;&#1085;&#1086;&#1089;&#1090;&#1080;%20-%20&#1047;&#1040;&#1054;%20&#1063;&#1091;&#1083;&#1087;&#1072;&#1085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0;&#1060;&#1054;-2013\&#1086;&#1090;&#1095;&#1077;&#1089;&#1090;&#1085;&#1086;&#1089;&#1090;&#1100;%20&#1074;%20&#1074;&#1086;&#1088;&#1076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0;&#1060;&#1054;-2013\&#1050;&#1086;&#1087;&#1080;&#1103;%20&#1058;&#1088;&#1072;&#1085;&#1089;&#1092;&#1086;&#1088;&#1084;&#1072;&#1094;&#1080;&#1086;&#1085;&#1099;&#1077;%20&#1090;&#1072;&#1073;&#1083;&#1080;&#1094;&#1099;_new_09.01.1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Пассивы"/>
      <sheetName val="ОПУ"/>
      <sheetName val="3.Премии"/>
      <sheetName val="4.Чистая сумма убытков"/>
      <sheetName val="5.Расходы на вед. страх.опер."/>
      <sheetName val="6.Комиссионные доходы"/>
      <sheetName val="7.Инвестиц доходы"/>
      <sheetName val="8.Чисты реализ-е ПУ"/>
      <sheetName val="9.Изменение справедл ст-ти"/>
      <sheetName val="10.Прочие операционные доходы"/>
      <sheetName val="11. Прочие опер и админ расх"/>
      <sheetName val="12.Вознаграж.  раб"/>
      <sheetName val="13.Налог на приб"/>
      <sheetName val="14.ПСД"/>
      <sheetName val="15.НМА"/>
      <sheetName val="16.ОС"/>
      <sheetName val="17.Инвестиц собств"/>
      <sheetName val="Активы"/>
      <sheetName val="18.Фин инструменты"/>
      <sheetName val="18.Фин инструменты2"/>
      <sheetName val="34 Страховые и финансовые риски"/>
      <sheetName val="19.Перестрахование"/>
      <sheetName val="20.Налоги"/>
      <sheetName val="21.ДЗ"/>
      <sheetName val="22.РБП"/>
      <sheetName val="23.ДС"/>
      <sheetName val="24.Обяз. по страх дог страх"/>
      <sheetName val="25.Обязательства инвестиц контр"/>
      <sheetName val="26.Займы"/>
      <sheetName val="27.Прочие фин обяз-ва"/>
      <sheetName val="28.Страховая КЗ"/>
      <sheetName val="29.ДБП"/>
      <sheetName val="30.Торговая и прочая КЗ"/>
      <sheetName val="31.Капитал"/>
      <sheetName val="32.ДС от ОД"/>
      <sheetName val="33 Цели и политика"/>
      <sheetName val="35 денежн потоки по опер"/>
      <sheetName val="36. Условные и дог. обяз"/>
      <sheetName val="37.Связанные стороны"/>
      <sheetName val="38. События после отч. даты"/>
      <sheetName val="39. Отчет о финанс. положении "/>
      <sheetName val="40. Отчет о прибылях и убытках"/>
      <sheetName val="41. Отчет о совокупном доходе "/>
      <sheetName val="42. Отчет о движении ден. ср-в"/>
      <sheetName val="43. Отчет об измен. в кап."/>
      <sheetName val="Лист1"/>
    </sheetNames>
    <sheetDataSet>
      <sheetData sheetId="15">
        <row r="34">
          <cell r="B34" t="str">
            <v>Ок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КОПУ"/>
      <sheetName val="КОСД"/>
      <sheetName val="ОФПС"/>
      <sheetName val="ОФПС_Жизнь"/>
      <sheetName val="КОПУ_Жизнь"/>
      <sheetName val="КОСД_Жизнь"/>
      <sheetName val="ОФПС_Мед"/>
      <sheetName val="КОПУ_Мед"/>
      <sheetName val="КОСД_Мед"/>
      <sheetName val="1-е прим-е Мед"/>
      <sheetName val="1-е прим-е Чулпан"/>
      <sheetName val="1-е прим-е Жизнь"/>
      <sheetName val="РСБУ"/>
      <sheetName val="Лист2"/>
      <sheetName val="ОДДС"/>
      <sheetName val="Лист4"/>
    </sheetNames>
    <sheetDataSet>
      <sheetData sheetId="7">
        <row r="5">
          <cell r="E5">
            <v>0</v>
          </cell>
          <cell r="G5">
            <v>0</v>
          </cell>
        </row>
        <row r="6">
          <cell r="E6">
            <v>3351.897137263889</v>
          </cell>
          <cell r="G6">
            <v>3796.9597183749997</v>
          </cell>
        </row>
        <row r="7">
          <cell r="E7">
            <v>0</v>
          </cell>
          <cell r="G7">
            <v>0</v>
          </cell>
        </row>
        <row r="8">
          <cell r="E8">
            <v>1460.5939300000002</v>
          </cell>
          <cell r="G8">
            <v>889.0376800000004</v>
          </cell>
        </row>
        <row r="13">
          <cell r="E13">
            <v>0</v>
          </cell>
          <cell r="G13">
            <v>0</v>
          </cell>
        </row>
        <row r="14">
          <cell r="E14">
            <v>56583.77744</v>
          </cell>
          <cell r="G14">
            <v>41748.09157</v>
          </cell>
        </row>
        <row r="15">
          <cell r="E15">
            <v>23604.30666</v>
          </cell>
          <cell r="G15">
            <v>19858.069809999997</v>
          </cell>
        </row>
        <row r="16">
          <cell r="E16">
            <v>0</v>
          </cell>
          <cell r="G16">
            <v>0</v>
          </cell>
        </row>
        <row r="17">
          <cell r="E17">
            <v>0</v>
          </cell>
          <cell r="G17">
            <v>0</v>
          </cell>
        </row>
        <row r="18">
          <cell r="E18">
            <v>770.2243712694449</v>
          </cell>
          <cell r="G18">
            <v>0</v>
          </cell>
        </row>
        <row r="19">
          <cell r="E19">
            <v>303.62</v>
          </cell>
          <cell r="G19">
            <v>935.8722400000021</v>
          </cell>
        </row>
        <row r="20">
          <cell r="E20">
            <v>2756.59225</v>
          </cell>
          <cell r="G20">
            <v>2537.183</v>
          </cell>
        </row>
        <row r="21">
          <cell r="E21">
            <v>478.617</v>
          </cell>
          <cell r="G21">
            <v>884.260140000001</v>
          </cell>
        </row>
        <row r="22">
          <cell r="E22">
            <v>246.76445999999999</v>
          </cell>
          <cell r="G22">
            <v>321.96674</v>
          </cell>
        </row>
        <row r="23">
          <cell r="E23">
            <v>421.22031</v>
          </cell>
          <cell r="G23">
            <v>356.97607</v>
          </cell>
        </row>
        <row r="24">
          <cell r="E24">
            <v>59.50493</v>
          </cell>
          <cell r="G24">
            <v>68.12105</v>
          </cell>
        </row>
        <row r="25">
          <cell r="E25">
            <v>35405.943799999994</v>
          </cell>
          <cell r="G25">
            <v>18554.701390000002</v>
          </cell>
        </row>
        <row r="26">
          <cell r="E26">
            <v>0</v>
          </cell>
          <cell r="G26">
            <v>0</v>
          </cell>
        </row>
        <row r="30">
          <cell r="E30">
            <v>60000</v>
          </cell>
          <cell r="G30">
            <v>60000</v>
          </cell>
        </row>
        <row r="31">
          <cell r="E31">
            <v>-304.632</v>
          </cell>
          <cell r="G31">
            <v>-7.1792</v>
          </cell>
        </row>
        <row r="33">
          <cell r="E33">
            <v>4183.075174922223</v>
          </cell>
          <cell r="G33">
            <v>4183.075214922221</v>
          </cell>
        </row>
        <row r="34">
          <cell r="E34">
            <v>-3734.1230900000155</v>
          </cell>
        </row>
        <row r="38">
          <cell r="E38">
            <v>29375.997049999998</v>
          </cell>
          <cell r="G38">
            <v>18469.134549999995</v>
          </cell>
        </row>
        <row r="39">
          <cell r="E39">
            <v>0</v>
          </cell>
          <cell r="G39">
            <v>0</v>
          </cell>
        </row>
        <row r="40">
          <cell r="E40">
            <v>32846.05096</v>
          </cell>
          <cell r="G40">
            <v>3301.39649</v>
          </cell>
        </row>
        <row r="41">
          <cell r="E41">
            <v>1999.98631</v>
          </cell>
          <cell r="G41">
            <v>3000</v>
          </cell>
        </row>
        <row r="42">
          <cell r="E42">
            <v>440.4245</v>
          </cell>
          <cell r="G42">
            <v>196.8815</v>
          </cell>
        </row>
        <row r="43">
          <cell r="E43">
            <v>235.48342000000002</v>
          </cell>
          <cell r="G43">
            <v>91.36843999999999</v>
          </cell>
        </row>
        <row r="44">
          <cell r="E44">
            <v>0</v>
          </cell>
          <cell r="G44">
            <v>0</v>
          </cell>
        </row>
        <row r="45">
          <cell r="E45">
            <v>0</v>
          </cell>
          <cell r="G45">
            <v>0</v>
          </cell>
        </row>
        <row r="46">
          <cell r="E46">
            <v>0</v>
          </cell>
          <cell r="G46">
            <v>434.57439123055536</v>
          </cell>
        </row>
        <row r="47">
          <cell r="E47">
            <v>400.79990361111095</v>
          </cell>
          <cell r="G47">
            <v>281.988022222222</v>
          </cell>
        </row>
      </sheetData>
      <sheetData sheetId="8">
        <row r="4">
          <cell r="E4">
            <v>28363.417940000058</v>
          </cell>
        </row>
        <row r="5">
          <cell r="E5">
            <v>0</v>
          </cell>
        </row>
        <row r="6">
          <cell r="E6">
            <v>0</v>
          </cell>
        </row>
        <row r="9">
          <cell r="E9">
            <v>-24260.024909999967</v>
          </cell>
        </row>
        <row r="10">
          <cell r="E10">
            <v>0</v>
          </cell>
        </row>
        <row r="11">
          <cell r="E11">
            <v>-3546.295890000001</v>
          </cell>
        </row>
        <row r="12">
          <cell r="E12">
            <v>0</v>
          </cell>
        </row>
        <row r="15">
          <cell r="E15">
            <v>0</v>
          </cell>
        </row>
        <row r="16">
          <cell r="E16">
            <v>-2035.93198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2">
          <cell r="E22">
            <v>5681.09113</v>
          </cell>
        </row>
        <row r="23">
          <cell r="E23">
            <v>18.913</v>
          </cell>
        </row>
        <row r="24">
          <cell r="E24">
            <v>0</v>
          </cell>
        </row>
        <row r="25">
          <cell r="E25">
            <v>10538.72259</v>
          </cell>
        </row>
        <row r="26">
          <cell r="E26">
            <v>0</v>
          </cell>
        </row>
        <row r="27">
          <cell r="E27">
            <v>-2.98631</v>
          </cell>
        </row>
        <row r="28">
          <cell r="E28">
            <v>-18630.689924125</v>
          </cell>
        </row>
        <row r="29">
          <cell r="E29">
            <v>-625.3342983749998</v>
          </cell>
        </row>
        <row r="30">
          <cell r="E30">
            <v>0</v>
          </cell>
        </row>
        <row r="31">
          <cell r="E31">
            <v>-4499.118652500016</v>
          </cell>
        </row>
        <row r="34">
          <cell r="E34">
            <v>764.9955625000002</v>
          </cell>
        </row>
      </sheetData>
      <sheetData sheetId="9">
        <row r="8">
          <cell r="E8">
            <v>-371.816</v>
          </cell>
        </row>
        <row r="9">
          <cell r="E9">
            <v>74.36319999999999</v>
          </cell>
        </row>
        <row r="10">
          <cell r="E10">
            <v>-297.45279999999997</v>
          </cell>
        </row>
        <row r="11">
          <cell r="E11">
            <v>-4031.5758899999128</v>
          </cell>
        </row>
      </sheetData>
      <sheetData sheetId="13">
        <row r="6">
          <cell r="B6">
            <v>0</v>
          </cell>
          <cell r="F6">
            <v>0</v>
          </cell>
        </row>
        <row r="7">
          <cell r="B7">
            <v>49583.5</v>
          </cell>
          <cell r="F7">
            <v>58083.46</v>
          </cell>
        </row>
        <row r="8">
          <cell r="B8">
            <v>3730838.92</v>
          </cell>
          <cell r="F8">
            <v>4017564.74</v>
          </cell>
        </row>
        <row r="9">
          <cell r="B9">
            <v>1460593.9300000002</v>
          </cell>
          <cell r="F9">
            <v>889037.6800000004</v>
          </cell>
        </row>
        <row r="13">
          <cell r="F13">
            <v>0</v>
          </cell>
        </row>
        <row r="14">
          <cell r="B14">
            <v>56583777.44</v>
          </cell>
          <cell r="F14">
            <v>41748091.57</v>
          </cell>
        </row>
        <row r="15">
          <cell r="B15">
            <v>23984376.66</v>
          </cell>
          <cell r="F15">
            <v>19867043.81</v>
          </cell>
        </row>
        <row r="16">
          <cell r="B16">
            <v>0</v>
          </cell>
          <cell r="F16">
            <v>0</v>
          </cell>
        </row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0</v>
          </cell>
        </row>
        <row r="19">
          <cell r="B19">
            <v>303620</v>
          </cell>
          <cell r="F19">
            <v>935872.2400000021</v>
          </cell>
        </row>
        <row r="20">
          <cell r="B20">
            <v>2756592.25</v>
          </cell>
          <cell r="F20">
            <v>2537183</v>
          </cell>
        </row>
        <row r="21">
          <cell r="B21">
            <v>478617</v>
          </cell>
          <cell r="F21">
            <v>884260.140000001</v>
          </cell>
        </row>
        <row r="22">
          <cell r="B22">
            <v>246764.46</v>
          </cell>
          <cell r="F22">
            <v>321966.74</v>
          </cell>
        </row>
        <row r="23">
          <cell r="B23">
            <v>421220.31</v>
          </cell>
          <cell r="F23">
            <v>356976.07</v>
          </cell>
        </row>
        <row r="24">
          <cell r="B24">
            <v>59504.93</v>
          </cell>
          <cell r="F24">
            <v>68121.05</v>
          </cell>
        </row>
        <row r="25">
          <cell r="B25">
            <v>35405943.8</v>
          </cell>
          <cell r="F25">
            <v>18554701.39</v>
          </cell>
        </row>
        <row r="26">
          <cell r="F26">
            <v>0</v>
          </cell>
        </row>
        <row r="27">
          <cell r="B27">
            <v>125481433.19999999</v>
          </cell>
        </row>
        <row r="30">
          <cell r="B30">
            <v>60000000</v>
          </cell>
          <cell r="F30">
            <v>60000000</v>
          </cell>
        </row>
        <row r="32">
          <cell r="F32">
            <v>0</v>
          </cell>
        </row>
        <row r="35">
          <cell r="F35">
            <v>0</v>
          </cell>
        </row>
        <row r="36">
          <cell r="B36">
            <v>3360004.2477777787</v>
          </cell>
          <cell r="F36">
            <v>3360004.2877777787</v>
          </cell>
        </row>
        <row r="37">
          <cell r="B37">
            <v>-2468948.6213889057</v>
          </cell>
        </row>
        <row r="41">
          <cell r="B41">
            <v>28667632.419999998</v>
          </cell>
          <cell r="F41">
            <v>20007263.15</v>
          </cell>
        </row>
        <row r="42">
          <cell r="B42">
            <v>0</v>
          </cell>
          <cell r="F42">
            <v>0</v>
          </cell>
        </row>
        <row r="43">
          <cell r="B43">
            <v>32846050.96</v>
          </cell>
          <cell r="F43">
            <v>3301396.49</v>
          </cell>
        </row>
        <row r="44">
          <cell r="B44">
            <v>1999986.31</v>
          </cell>
          <cell r="F44">
            <v>3000000</v>
          </cell>
        </row>
        <row r="45">
          <cell r="B45">
            <v>440424.5</v>
          </cell>
          <cell r="F45">
            <v>196881.5</v>
          </cell>
        </row>
        <row r="46">
          <cell r="B46">
            <v>235483.42</v>
          </cell>
          <cell r="F46">
            <v>91368.43999999999</v>
          </cell>
        </row>
        <row r="47">
          <cell r="B47">
            <v>0</v>
          </cell>
          <cell r="F47">
            <v>0</v>
          </cell>
        </row>
        <row r="48">
          <cell r="B48">
            <v>0</v>
          </cell>
          <cell r="F48">
            <v>0</v>
          </cell>
        </row>
        <row r="49">
          <cell r="B49">
            <v>0</v>
          </cell>
          <cell r="F49">
            <v>0</v>
          </cell>
        </row>
        <row r="50">
          <cell r="B50">
            <v>400799.90361111093</v>
          </cell>
          <cell r="F50">
            <v>281988.022222222</v>
          </cell>
        </row>
        <row r="55">
          <cell r="B55">
            <v>28458815.25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28458815.25</v>
          </cell>
        </row>
        <row r="60">
          <cell r="B60">
            <v>0</v>
          </cell>
        </row>
        <row r="62">
          <cell r="B62">
            <v>0</v>
          </cell>
        </row>
        <row r="63">
          <cell r="B63">
            <v>5681091.13</v>
          </cell>
        </row>
        <row r="64">
          <cell r="B64">
            <v>26000</v>
          </cell>
        </row>
        <row r="65">
          <cell r="B65">
            <v>0</v>
          </cell>
        </row>
        <row r="66">
          <cell r="B66">
            <v>10538722.59</v>
          </cell>
        </row>
        <row r="67">
          <cell r="B67">
            <v>0</v>
          </cell>
        </row>
        <row r="71">
          <cell r="B71">
            <v>-24260024.909999967</v>
          </cell>
        </row>
        <row r="72">
          <cell r="B72">
            <v>0</v>
          </cell>
        </row>
        <row r="73">
          <cell r="B73">
            <v>-1395199.9699999955</v>
          </cell>
        </row>
        <row r="74">
          <cell r="B74">
            <v>0</v>
          </cell>
        </row>
        <row r="75">
          <cell r="B75">
            <v>-25655224.879999995</v>
          </cell>
        </row>
        <row r="77">
          <cell r="B77">
            <v>-2986.31</v>
          </cell>
        </row>
        <row r="80">
          <cell r="B80">
            <v>-16986625.21138889</v>
          </cell>
        </row>
        <row r="81">
          <cell r="B81">
            <v>-2035931.98</v>
          </cell>
        </row>
        <row r="82">
          <cell r="B82">
            <v>0</v>
          </cell>
        </row>
        <row r="83">
          <cell r="B83">
            <v>-2127369.21</v>
          </cell>
        </row>
        <row r="87">
          <cell r="B87">
            <v>-2103508.6213889057</v>
          </cell>
        </row>
        <row r="89">
          <cell r="B89">
            <v>-2103508.6213889057</v>
          </cell>
        </row>
        <row r="90">
          <cell r="B90">
            <v>-365440</v>
          </cell>
        </row>
        <row r="91">
          <cell r="B91">
            <v>-2468948.6213889057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f tax"/>
      <sheetName val="Капитал"/>
      <sheetName val="ББ и ОПУ 01.01.11"/>
      <sheetName val="Корректировки 2010"/>
      <sheetName val="ББ и ОПУ 31.12.11"/>
      <sheetName val="Корректировки 2011"/>
      <sheetName val="ББ и ОПУ 31.12.12"/>
      <sheetName val="Корректировки 2012"/>
      <sheetName val="ОСВ_Чулпан2012"/>
      <sheetName val="Чулпан 91,26_2012"/>
      <sheetName val="Жизнь 91,26_2012"/>
      <sheetName val="Мед91,26_2012"/>
      <sheetName val="ОСВ_Ч.-Мед_2012"/>
      <sheetName val="ОСВ Ч-Жизнь"/>
      <sheetName val="ОСВ_Жизнь 2012"/>
      <sheetName val="ОСВ_ЛПЦ 2012"/>
      <sheetName val="ЛПЦ91,20_2012 "/>
      <sheetName val="Чулпан91"/>
      <sheetName val="ОСВ ЗАО Чулпан"/>
      <sheetName val="91 и 26 Ч-Жизнь"/>
      <sheetName val="ОСВ 22"/>
      <sheetName val="91 и 26 Ч-Мед"/>
      <sheetName val="Мед"/>
      <sheetName val="5млн. мед"/>
      <sheetName val="ОСВ 92"/>
      <sheetName val="ОСВ Ч-Мед"/>
      <sheetName val="20 и 91 ЛПЦ"/>
      <sheetName val="Совокуп доход"/>
      <sheetName val="Чулпан26"/>
      <sheetName val="99Ч-Ж"/>
      <sheetName val="ОСВ ЛПЦ Медицина"/>
      <sheetName val="Cash"/>
      <sheetName val="ОДДС"/>
      <sheetName val="ОСВ ЗАО"/>
      <sheetName val="76.06 ЗАО"/>
      <sheetName val="ДЗ и КЗ Ч-Жизнь"/>
      <sheetName val="Лист1"/>
      <sheetName val="Лист2"/>
      <sheetName val="Чулпан_98.1"/>
      <sheetName val="Чулпан_выпуск акций"/>
      <sheetName val="ЧЖбезнадДЗ"/>
      <sheetName val="Лист3"/>
      <sheetName val="ББ и ОПУ 2011"/>
      <sheetName val="ББ2010"/>
      <sheetName val="Мед2012"/>
    </sheetNames>
    <sheetDataSet>
      <sheetData sheetId="4">
        <row r="243">
          <cell r="Q243">
            <v>0</v>
          </cell>
        </row>
      </sheetData>
      <sheetData sheetId="31">
        <row r="95">
          <cell r="L95">
            <v>24133.75</v>
          </cell>
        </row>
        <row r="96">
          <cell r="L96">
            <v>31934400.510000005</v>
          </cell>
        </row>
        <row r="97">
          <cell r="L97">
            <v>83818.4</v>
          </cell>
        </row>
        <row r="103">
          <cell r="L103">
            <v>-30063221.120000005</v>
          </cell>
        </row>
        <row r="106">
          <cell r="L106">
            <v>144114.98000000004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zoomScalePageLayoutView="0" workbookViewId="0" topLeftCell="A1">
      <selection activeCell="N160" sqref="N160"/>
    </sheetView>
  </sheetViews>
  <sheetFormatPr defaultColWidth="9.140625" defaultRowHeight="15"/>
  <cols>
    <col min="1" max="1" width="4.28125" style="1" customWidth="1"/>
    <col min="2" max="2" width="81.8515625" style="1" customWidth="1"/>
    <col min="3" max="5" width="9.140625" style="1" customWidth="1"/>
    <col min="6" max="6" width="11.57421875" style="27" bestFit="1" customWidth="1"/>
    <col min="7" max="7" width="57.57421875" style="1" customWidth="1"/>
    <col min="8" max="16384" width="9.140625" style="1" customWidth="1"/>
  </cols>
  <sheetData>
    <row r="2" ht="15">
      <c r="B2" s="2" t="s">
        <v>1</v>
      </c>
    </row>
    <row r="4" spans="3:6" ht="15">
      <c r="C4" s="1" t="s">
        <v>142</v>
      </c>
      <c r="F4" s="115" t="s">
        <v>223</v>
      </c>
    </row>
    <row r="5" spans="1:7" ht="15">
      <c r="A5" s="4">
        <v>1</v>
      </c>
      <c r="B5" s="3" t="s">
        <v>2</v>
      </c>
      <c r="F5" s="116"/>
      <c r="G5" s="80"/>
    </row>
    <row r="6" spans="1:7" ht="15">
      <c r="A6" s="4">
        <v>2</v>
      </c>
      <c r="B6" s="3" t="s">
        <v>3</v>
      </c>
      <c r="F6" s="116"/>
      <c r="G6" s="80"/>
    </row>
    <row r="7" spans="1:6" ht="15">
      <c r="A7" s="4">
        <v>3</v>
      </c>
      <c r="B7" s="5" t="s">
        <v>0</v>
      </c>
      <c r="C7" s="1">
        <v>5</v>
      </c>
      <c r="F7" s="116" t="e">
        <f>IF(AND(#REF!="Ок",#REF!="Ок"),"Ок","Н/Д")</f>
        <v>#REF!</v>
      </c>
    </row>
    <row r="8" spans="1:6" ht="15">
      <c r="A8" s="4">
        <v>8</v>
      </c>
      <c r="B8" s="81" t="s">
        <v>226</v>
      </c>
      <c r="C8" s="1">
        <v>10</v>
      </c>
      <c r="F8" s="116" t="e">
        <f>IF(AND(#REF!="Ок",#REF!="Ок"),"Ок","Н/Д")</f>
        <v>#REF!</v>
      </c>
    </row>
    <row r="9" spans="1:6" ht="15">
      <c r="A9" s="4">
        <v>13</v>
      </c>
      <c r="B9" s="82" t="s">
        <v>227</v>
      </c>
      <c r="C9" s="1">
        <v>17</v>
      </c>
      <c r="F9" s="116" t="e">
        <f>IF(AND(#REF!="Ок",#REF!="Ок"),"Ок","Н/Д")</f>
        <v>#REF!</v>
      </c>
    </row>
    <row r="10" spans="1:6" ht="15">
      <c r="A10" s="4">
        <v>4</v>
      </c>
      <c r="B10" s="21" t="s">
        <v>4</v>
      </c>
      <c r="C10" s="1">
        <v>6</v>
      </c>
      <c r="F10" s="116" t="e">
        <f>IF(AND('4.Комиссионные доходы'!C12="Ок",'4.Комиссионные доходы'!D12="Ок"),"Ок","Н/Д")</f>
        <v>#REF!</v>
      </c>
    </row>
    <row r="11" spans="1:6" ht="15">
      <c r="A11" s="4">
        <v>5</v>
      </c>
      <c r="B11" s="5" t="s">
        <v>5</v>
      </c>
      <c r="C11" s="1">
        <v>7</v>
      </c>
      <c r="F11" s="116" t="e">
        <f>IF(AND(#REF!="Ок",#REF!="Ок"),"Ок","Н/Д")</f>
        <v>#REF!</v>
      </c>
    </row>
    <row r="12" spans="1:6" ht="15">
      <c r="A12" s="4">
        <v>6</v>
      </c>
      <c r="B12" s="5" t="s">
        <v>6</v>
      </c>
      <c r="C12" s="1">
        <v>8</v>
      </c>
      <c r="F12" s="116" t="e">
        <f>IF(AND(#REF!="Ок",#REF!="Ок"),"Ок","Н/Д")</f>
        <v>#REF!</v>
      </c>
    </row>
    <row r="13" spans="1:6" ht="15">
      <c r="A13" s="4">
        <v>7</v>
      </c>
      <c r="B13" s="120" t="s">
        <v>7</v>
      </c>
      <c r="C13" s="1">
        <v>9</v>
      </c>
      <c r="F13" s="116"/>
    </row>
    <row r="14" spans="1:6" ht="15">
      <c r="A14" s="4">
        <v>9</v>
      </c>
      <c r="B14" s="5" t="s">
        <v>8</v>
      </c>
      <c r="C14" s="1">
        <v>11</v>
      </c>
      <c r="F14" s="116" t="e">
        <f>IF(AND(#REF!="Ок",#REF!="Ок"),"Ок","Н/Д")</f>
        <v>#REF!</v>
      </c>
    </row>
    <row r="15" spans="1:6" ht="15">
      <c r="A15" s="76">
        <v>10</v>
      </c>
      <c r="B15" s="77" t="s">
        <v>9</v>
      </c>
      <c r="C15" s="1">
        <v>12</v>
      </c>
      <c r="F15" s="116" t="e">
        <f>IF(AND(#REF!="Ок",#REF!="Ок"),"Ок","Н/Д")</f>
        <v>#REF!</v>
      </c>
    </row>
    <row r="16" spans="1:6" ht="15">
      <c r="A16" s="4">
        <v>11</v>
      </c>
      <c r="B16" s="5" t="s">
        <v>10</v>
      </c>
      <c r="C16" s="1">
        <v>13</v>
      </c>
      <c r="F16" s="116" t="e">
        <f>IF(AND(#REF!="Ок",#REF!="Ок"),"Ок","Н/Д")</f>
        <v>#REF!</v>
      </c>
    </row>
    <row r="17" spans="1:6" ht="15">
      <c r="A17" s="4">
        <v>12</v>
      </c>
      <c r="B17" s="5" t="s">
        <v>11</v>
      </c>
      <c r="C17" s="1">
        <v>14</v>
      </c>
      <c r="F17" s="116" t="e">
        <f>IF(AND(#REF!="Ок",#REF!="Ок",#REF!="Ок",#REF!="Ок",#REF!="Ок",#REF!="Ок"),"Ок","Н/Д")</f>
        <v>#REF!</v>
      </c>
    </row>
    <row r="18" spans="1:6" ht="15">
      <c r="A18" s="4">
        <v>14</v>
      </c>
      <c r="B18" s="5" t="s">
        <v>12</v>
      </c>
      <c r="C18" s="1">
        <v>18</v>
      </c>
      <c r="F18" s="116" t="e">
        <f>IF(AND(#REF!="Ок",#REF!="Ок"),"Ок","Н/Д")</f>
        <v>#REF!</v>
      </c>
    </row>
    <row r="19" spans="1:6" ht="15">
      <c r="A19" s="4">
        <v>15</v>
      </c>
      <c r="B19" s="5" t="s">
        <v>13</v>
      </c>
      <c r="C19" s="1">
        <v>21</v>
      </c>
      <c r="F19" s="116" t="e">
        <f>IF(AND('[1]15.НМА'!B34="Ок",'[1]15.НМА'!C34="Ок"),"Ок","Н/Д")</f>
        <v>#REF!</v>
      </c>
    </row>
    <row r="20" spans="1:6" ht="15">
      <c r="A20" s="4">
        <v>16</v>
      </c>
      <c r="B20" s="5" t="s">
        <v>14</v>
      </c>
      <c r="C20" s="1">
        <v>23</v>
      </c>
      <c r="F20" s="116" t="e">
        <f>IF(AND(#REF!="Ок",#REF!="Ок"),"Ок","Н/Д")</f>
        <v>#REF!</v>
      </c>
    </row>
    <row r="21" spans="1:6" ht="15">
      <c r="A21" s="4">
        <v>17</v>
      </c>
      <c r="B21" s="5" t="s">
        <v>15</v>
      </c>
      <c r="C21" s="1">
        <v>24</v>
      </c>
      <c r="F21" s="116"/>
    </row>
    <row r="22" spans="1:7" ht="15">
      <c r="A22" s="4">
        <v>18</v>
      </c>
      <c r="B22" s="82" t="s">
        <v>157</v>
      </c>
      <c r="C22" s="1">
        <v>26</v>
      </c>
      <c r="F22" s="116"/>
      <c r="G22" s="83"/>
    </row>
    <row r="23" spans="1:6" ht="15">
      <c r="A23" s="4">
        <v>19</v>
      </c>
      <c r="B23" s="5" t="s">
        <v>48</v>
      </c>
      <c r="C23" s="1">
        <v>27</v>
      </c>
      <c r="F23" s="116"/>
    </row>
    <row r="24" spans="1:6" ht="15">
      <c r="A24" s="4">
        <v>20</v>
      </c>
      <c r="B24" s="5" t="s">
        <v>51</v>
      </c>
      <c r="C24" s="1">
        <v>28</v>
      </c>
      <c r="F24" s="116"/>
    </row>
    <row r="25" spans="1:7" ht="15">
      <c r="A25" s="4">
        <v>21</v>
      </c>
      <c r="B25" s="82" t="s">
        <v>158</v>
      </c>
      <c r="C25" s="1">
        <v>29</v>
      </c>
      <c r="F25" s="116" t="e">
        <f>IF(AND(#REF!="Ок",#REF!="Ок",#REF!="Ок"),"Ок","Н/Д")</f>
        <v>#REF!</v>
      </c>
      <c r="G25" s="83"/>
    </row>
    <row r="26" spans="1:6" ht="15">
      <c r="A26" s="4">
        <v>22</v>
      </c>
      <c r="B26" s="5" t="s">
        <v>52</v>
      </c>
      <c r="C26" s="1">
        <v>30</v>
      </c>
      <c r="F26" s="116"/>
    </row>
    <row r="27" spans="1:7" ht="15">
      <c r="A27" s="4">
        <v>23</v>
      </c>
      <c r="B27" s="82" t="s">
        <v>119</v>
      </c>
      <c r="C27" s="1">
        <v>31</v>
      </c>
      <c r="F27" s="116" t="e">
        <f>IF(AND(#REF!="Ок",#REF!="Ок",#REF!="Ок"),"Ок","Н/Д")</f>
        <v>#REF!</v>
      </c>
      <c r="G27" s="83"/>
    </row>
    <row r="28" spans="1:7" ht="15">
      <c r="A28" s="4">
        <v>24</v>
      </c>
      <c r="B28" s="81" t="s">
        <v>159</v>
      </c>
      <c r="C28" s="1">
        <v>32</v>
      </c>
      <c r="F28" s="116"/>
      <c r="G28" s="83"/>
    </row>
    <row r="29" spans="1:7" ht="15">
      <c r="A29" s="4">
        <v>25</v>
      </c>
      <c r="B29" s="81" t="s">
        <v>100</v>
      </c>
      <c r="C29" s="1">
        <v>33</v>
      </c>
      <c r="F29" s="116"/>
      <c r="G29" s="83"/>
    </row>
    <row r="30" spans="1:6" ht="15">
      <c r="A30" s="4">
        <v>26</v>
      </c>
      <c r="B30" s="5" t="s">
        <v>78</v>
      </c>
      <c r="C30" s="1">
        <v>36</v>
      </c>
      <c r="F30" s="116"/>
    </row>
    <row r="31" spans="1:6" ht="15">
      <c r="A31" s="4">
        <v>27</v>
      </c>
      <c r="B31" s="5" t="s">
        <v>79</v>
      </c>
      <c r="C31" s="1">
        <v>37</v>
      </c>
      <c r="F31" s="116" t="e">
        <f>IF(AND(#REF!="Ок",#REF!="Ок",#REF!="Ок",#REF!="Ок"),"Ок","Н/Д")</f>
        <v>#REF!</v>
      </c>
    </row>
    <row r="32" spans="1:6" ht="15">
      <c r="A32" s="4">
        <v>28</v>
      </c>
      <c r="B32" s="5" t="s">
        <v>80</v>
      </c>
      <c r="C32" s="1">
        <v>38</v>
      </c>
      <c r="F32" s="116" t="e">
        <f>IF(AND(#REF!="Ок",#REF!="Ок",#REF!="Ок"),"Ок","Н/Д")</f>
        <v>#REF!</v>
      </c>
    </row>
    <row r="33" spans="1:6" ht="15">
      <c r="A33" s="4">
        <v>29</v>
      </c>
      <c r="B33" s="5" t="s">
        <v>81</v>
      </c>
      <c r="C33" s="1">
        <v>39</v>
      </c>
      <c r="F33" s="116"/>
    </row>
    <row r="34" spans="1:6" ht="15">
      <c r="A34" s="4">
        <v>30</v>
      </c>
      <c r="B34" s="5" t="s">
        <v>86</v>
      </c>
      <c r="C34" s="1">
        <v>40</v>
      </c>
      <c r="F34" s="116" t="e">
        <f>IF(AND(#REF!="Ок",#REF!="Ок",#REF!="Ок"),"Ок","Н/Д")</f>
        <v>#REF!</v>
      </c>
    </row>
    <row r="35" spans="1:7" ht="15">
      <c r="A35" s="4">
        <v>31</v>
      </c>
      <c r="B35" s="81" t="s">
        <v>160</v>
      </c>
      <c r="C35" s="1">
        <v>41</v>
      </c>
      <c r="F35" s="116" t="e">
        <f>IF(AND(#REF!="Ок",#REF!="Ок",#REF!="Ок"),"Ок","Н/Д")</f>
        <v>#REF!</v>
      </c>
      <c r="G35" s="83"/>
    </row>
    <row r="36" spans="1:6" ht="15">
      <c r="A36" s="4">
        <v>32</v>
      </c>
      <c r="B36" s="5" t="s">
        <v>87</v>
      </c>
      <c r="C36" s="1">
        <v>45</v>
      </c>
      <c r="F36" s="116"/>
    </row>
    <row r="37" spans="1:7" ht="15">
      <c r="A37" s="4">
        <v>33</v>
      </c>
      <c r="B37" s="81" t="s">
        <v>161</v>
      </c>
      <c r="F37" s="116"/>
      <c r="G37" s="83"/>
    </row>
    <row r="38" spans="1:7" ht="15">
      <c r="A38" s="4">
        <v>34</v>
      </c>
      <c r="B38" s="81" t="s">
        <v>127</v>
      </c>
      <c r="C38" s="1">
        <v>44</v>
      </c>
      <c r="F38" s="116"/>
      <c r="G38" s="83"/>
    </row>
    <row r="39" spans="1:7" ht="15">
      <c r="A39" s="4">
        <v>35</v>
      </c>
      <c r="B39" s="81" t="s">
        <v>162</v>
      </c>
      <c r="C39" s="1">
        <v>44</v>
      </c>
      <c r="F39" s="116"/>
      <c r="G39" s="83"/>
    </row>
    <row r="40" spans="1:7" ht="15">
      <c r="A40" s="4">
        <v>36</v>
      </c>
      <c r="B40" s="82" t="s">
        <v>163</v>
      </c>
      <c r="C40" s="1">
        <v>46</v>
      </c>
      <c r="F40" s="116"/>
      <c r="G40" s="83"/>
    </row>
    <row r="41" spans="1:7" ht="15">
      <c r="A41" s="4">
        <v>37</v>
      </c>
      <c r="B41" s="81" t="s">
        <v>96</v>
      </c>
      <c r="C41" s="1">
        <v>47</v>
      </c>
      <c r="F41" s="116"/>
      <c r="G41" s="83"/>
    </row>
    <row r="42" spans="1:6" ht="15">
      <c r="A42" s="4">
        <v>38</v>
      </c>
      <c r="B42" s="3" t="s">
        <v>97</v>
      </c>
      <c r="C42" s="1">
        <v>48</v>
      </c>
      <c r="F42" s="117"/>
    </row>
    <row r="43" spans="1:3" ht="15">
      <c r="A43" s="4">
        <v>39</v>
      </c>
      <c r="B43" s="3" t="s">
        <v>165</v>
      </c>
      <c r="C43" s="1">
        <v>49</v>
      </c>
    </row>
    <row r="44" spans="1:3" ht="15">
      <c r="A44" s="4">
        <v>40</v>
      </c>
      <c r="B44" s="3" t="s">
        <v>166</v>
      </c>
      <c r="C44" s="1">
        <v>50</v>
      </c>
    </row>
    <row r="45" spans="1:3" ht="15">
      <c r="A45" s="4">
        <v>41</v>
      </c>
      <c r="B45" s="3" t="s">
        <v>172</v>
      </c>
      <c r="C45" s="1">
        <v>51</v>
      </c>
    </row>
    <row r="46" spans="1:3" ht="15">
      <c r="A46" s="4">
        <v>42</v>
      </c>
      <c r="B46" s="3" t="s">
        <v>167</v>
      </c>
      <c r="C46" s="1">
        <v>52</v>
      </c>
    </row>
    <row r="47" spans="1:3" ht="15">
      <c r="A47" s="4">
        <v>43</v>
      </c>
      <c r="B47" s="3" t="s">
        <v>168</v>
      </c>
      <c r="C47" s="1">
        <v>53</v>
      </c>
    </row>
    <row r="48" spans="1:2" ht="15">
      <c r="A48" s="3">
        <v>44</v>
      </c>
      <c r="B48" s="3" t="s">
        <v>303</v>
      </c>
    </row>
  </sheetData>
  <sheetProtection/>
  <hyperlinks>
    <hyperlink ref="B7" location="'3.Премии'!A1" display="Чистая заработанная премия"/>
    <hyperlink ref="B11" location="'5.Инвестиц доходы'!A1" display="Инвестиционные доходы"/>
    <hyperlink ref="B12" location="'6.Чисты реализ-е ПУ'!A1" display="Чистые реализованные прибыли и убытки"/>
    <hyperlink ref="B13" location="'7.Изменение справедл ст-ти'!A1" display="Прибыли и убытки от изменений справедливой стоимости"/>
    <hyperlink ref="B14" location="'9.Затраты на фин-е'!A1" display="Затраты на финансирование"/>
    <hyperlink ref="B15" location="'10.Прочие опер и админ расх'!A1" display="Прочие операционные и административные расходы"/>
    <hyperlink ref="B16" location="'11.Вознаграж.  раб'!A1" display="Расходы на вознаграждения работникам"/>
    <hyperlink ref="B17" location="'12.Налог на приб'!A1" display="Расходы по налогу на прибыль"/>
    <hyperlink ref="B10" location="'4.Комиссионные доходы'!A1" display="Вознаграждения и комиссионные доходы"/>
    <hyperlink ref="B9" location="'5.Расходы на вед. страх.опер.'!A1" display="Расходы на ведение страховых операций"/>
    <hyperlink ref="B18" location="'14.ПСД'!A1" display="Компоненты прочего совокупного дохода"/>
    <hyperlink ref="B19" location="'15.НМА'!A1" display="Нематериальные активы"/>
    <hyperlink ref="B20" location="'16.ОС'!A1" display="Основные средства"/>
    <hyperlink ref="B21" location="'17.Инвестиц собств'!A1" display="Инвестиционная собственность"/>
    <hyperlink ref="B23" location="'19.Перестрахование'!A1" display="Перестрахование"/>
    <hyperlink ref="B24" location="'20.Налоги'!A1" display="Налоговые раскрытия "/>
    <hyperlink ref="B26" location="'22.РБП'!A1" display="Расходы будущих периодов"/>
    <hyperlink ref="B30" location="'26.Займы'!A1" display="Кредиты и займы"/>
    <hyperlink ref="B31" location="'27.Прочие фин обяз-ва'!A1" display="Прочие финансовые обязательства"/>
    <hyperlink ref="B32" location="'28.Страховая КЗ'!A1" display="Страховая кредиторская задолженность"/>
    <hyperlink ref="B33" location="'29.ДБП'!A1" display="Доходы будущих периодов"/>
    <hyperlink ref="B34" location="'30.Торговая и прочая КЗ'!A1" display="Торговая и прочая кредиторская задолженность"/>
    <hyperlink ref="B36" location="'32.ДС от ОД'!A1" display="Денежные средства, полученные от операционной деятельности"/>
    <hyperlink ref="B8" location="'4.Чистая сумма убытков'!A1" display="Чистая сумма убытков"/>
    <hyperlink ref="B22" location="'18.Фин инструменты'!A1" display="Финансовые инструменты и справедливая стоимость финансовых инструментов"/>
    <hyperlink ref="B25" location="'21.ДЗ'!A1" display="Дебиторская задолженность по операциям страхования"/>
    <hyperlink ref="B27" location="'23.ДС'!A1" display="Денежные средства и эквиваленты"/>
    <hyperlink ref="B28" location="'24.Обяз. по страх дог страх'!A1" display="Обязательства по страховым договорам страхования"/>
    <hyperlink ref="B29" location="'25.Обязательства инвестиц контр'!A1" display="Обязательства по инвестиционным контрактам"/>
    <hyperlink ref="B35" location="'31.Капитал'!A1" display="Акционерный капитал"/>
    <hyperlink ref="B37" location="'33 Цели и политика'!A1" display="Цели и политика управления финансовыми рисками"/>
    <hyperlink ref="B38" location="'34 Страховые и финансовые риски'!A1" display="Страховые и финансовые риски"/>
    <hyperlink ref="B39" location="'35 денежн потоки по опер'!A1" display="Денежные потоки от операционной деятельности"/>
    <hyperlink ref="B40" location="'36. Условные и дог. обяз'!A1" display="Условные и договорные обязательства"/>
    <hyperlink ref="B41" location="'37.Связанные стороны'!A1" display="Связанные стороны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E20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74.57421875" style="6" customWidth="1"/>
    <col min="2" max="2" width="11.57421875" style="6" customWidth="1"/>
    <col min="3" max="3" width="12.00390625" style="6" customWidth="1"/>
    <col min="4" max="16384" width="9.140625" style="6" customWidth="1"/>
  </cols>
  <sheetData>
    <row r="2" spans="1:5" s="17" customFormat="1" ht="18.75">
      <c r="A2" s="16" t="s">
        <v>33</v>
      </c>
      <c r="B2" s="26"/>
      <c r="C2" s="26"/>
      <c r="D2" s="26"/>
      <c r="E2" s="26"/>
    </row>
    <row r="3" spans="2:3" ht="12.75">
      <c r="B3" s="8">
        <v>2012</v>
      </c>
      <c r="C3" s="8">
        <v>2011</v>
      </c>
    </row>
    <row r="4" spans="2:3" ht="12.75">
      <c r="B4" s="12" t="s">
        <v>18</v>
      </c>
      <c r="C4" s="12" t="s">
        <v>19</v>
      </c>
    </row>
    <row r="5" spans="1:3" ht="13.5" customHeight="1">
      <c r="A5" s="7" t="s">
        <v>34</v>
      </c>
      <c r="B5" s="7"/>
      <c r="C5" s="7"/>
    </row>
    <row r="6" spans="1:3" ht="13.5" customHeight="1">
      <c r="A6" s="7" t="s">
        <v>35</v>
      </c>
      <c r="B6" s="7"/>
      <c r="C6" s="7"/>
    </row>
    <row r="7" spans="1:3" ht="13.5" customHeight="1">
      <c r="A7" s="7" t="s">
        <v>36</v>
      </c>
      <c r="B7" s="7"/>
      <c r="C7" s="7"/>
    </row>
    <row r="8" spans="1:3" ht="13.5" customHeight="1">
      <c r="A8" s="22" t="s">
        <v>37</v>
      </c>
      <c r="B8" s="7"/>
      <c r="C8" s="7"/>
    </row>
    <row r="10" spans="1:3" ht="13.5" customHeight="1">
      <c r="A10" s="7" t="s">
        <v>38</v>
      </c>
      <c r="B10" s="7"/>
      <c r="C10" s="7"/>
    </row>
    <row r="11" spans="1:3" ht="39.75" customHeight="1">
      <c r="A11" s="84" t="s">
        <v>39</v>
      </c>
      <c r="B11" s="7"/>
      <c r="C11" s="7"/>
    </row>
    <row r="12" spans="1:3" ht="42" customHeight="1">
      <c r="A12" s="84" t="s">
        <v>41</v>
      </c>
      <c r="B12" s="7"/>
      <c r="C12" s="7"/>
    </row>
    <row r="13" spans="1:3" ht="28.5" customHeight="1">
      <c r="A13" s="30" t="s">
        <v>40</v>
      </c>
      <c r="B13" s="11"/>
      <c r="C13" s="11"/>
    </row>
    <row r="16" spans="2:3" ht="12.75">
      <c r="B16" s="8">
        <v>2012</v>
      </c>
      <c r="C16" s="8">
        <v>2011</v>
      </c>
    </row>
    <row r="17" spans="1:3" ht="14.25" customHeight="1">
      <c r="A17" s="7" t="s">
        <v>43</v>
      </c>
      <c r="B17" s="7"/>
      <c r="C17" s="7"/>
    </row>
    <row r="18" spans="1:3" ht="14.25" customHeight="1">
      <c r="A18" s="7" t="s">
        <v>44</v>
      </c>
      <c r="B18" s="7"/>
      <c r="C18" s="7"/>
    </row>
    <row r="19" spans="1:3" ht="14.25" customHeight="1">
      <c r="A19" s="7" t="s">
        <v>45</v>
      </c>
      <c r="B19" s="7"/>
      <c r="C19" s="7"/>
    </row>
    <row r="20" spans="1:3" ht="14.25" customHeight="1">
      <c r="A20" s="7" t="s">
        <v>42</v>
      </c>
      <c r="B20" s="7"/>
      <c r="C20" s="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75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27.140625" style="6" customWidth="1"/>
    <col min="2" max="2" width="11.421875" style="27" customWidth="1"/>
    <col min="3" max="3" width="10.421875" style="27" bestFit="1" customWidth="1"/>
    <col min="4" max="4" width="3.28125" style="27" customWidth="1"/>
    <col min="5" max="5" width="10.421875" style="27" customWidth="1"/>
    <col min="6" max="6" width="2.8515625" style="27" customWidth="1"/>
    <col min="7" max="7" width="10.7109375" style="27" customWidth="1"/>
    <col min="8" max="8" width="3.7109375" style="27" customWidth="1"/>
    <col min="9" max="9" width="13.00390625" style="27" customWidth="1"/>
    <col min="10" max="10" width="14.57421875" style="27" customWidth="1"/>
    <col min="11" max="11" width="11.8515625" style="27" customWidth="1"/>
    <col min="12" max="12" width="14.421875" style="27" customWidth="1"/>
    <col min="13" max="13" width="12.8515625" style="27" customWidth="1"/>
    <col min="14" max="14" width="32.7109375" style="27" customWidth="1"/>
    <col min="15" max="16384" width="9.140625" style="6" customWidth="1"/>
  </cols>
  <sheetData>
    <row r="2" ht="18.75">
      <c r="A2" s="16" t="s">
        <v>146</v>
      </c>
    </row>
    <row r="5" ht="14.25">
      <c r="A5" s="14" t="s">
        <v>108</v>
      </c>
    </row>
    <row r="6" ht="13.5" thickBot="1"/>
    <row r="7" spans="3:9" ht="54.75" customHeight="1" thickBot="1">
      <c r="C7" s="42" t="s">
        <v>104</v>
      </c>
      <c r="D7" s="200"/>
      <c r="E7" s="43" t="s">
        <v>105</v>
      </c>
      <c r="F7" s="43"/>
      <c r="G7" s="43" t="s">
        <v>106</v>
      </c>
      <c r="H7" s="197"/>
      <c r="I7" s="44" t="s">
        <v>107</v>
      </c>
    </row>
    <row r="8" spans="1:9" ht="14.25" thickBot="1">
      <c r="A8" s="53" t="s">
        <v>98</v>
      </c>
      <c r="B8" s="45" t="s">
        <v>17</v>
      </c>
      <c r="C8" s="45" t="s">
        <v>19</v>
      </c>
      <c r="D8" s="45"/>
      <c r="E8" s="45" t="s">
        <v>19</v>
      </c>
      <c r="F8" s="45"/>
      <c r="G8" s="45" t="s">
        <v>19</v>
      </c>
      <c r="H8" s="198"/>
      <c r="I8" s="46" t="s">
        <v>19</v>
      </c>
    </row>
    <row r="9" spans="1:9" ht="25.5">
      <c r="A9" s="13" t="s">
        <v>47</v>
      </c>
      <c r="B9" s="35"/>
      <c r="C9" s="8"/>
      <c r="D9" s="8"/>
      <c r="E9" s="8"/>
      <c r="F9" s="8"/>
      <c r="G9" s="8"/>
      <c r="H9" s="8"/>
      <c r="I9" s="8"/>
    </row>
    <row r="10" spans="1:9" ht="12.75">
      <c r="A10" s="9" t="s">
        <v>21</v>
      </c>
      <c r="B10" s="35"/>
      <c r="C10" s="8"/>
      <c r="D10" s="8"/>
      <c r="E10" s="8"/>
      <c r="F10" s="8"/>
      <c r="G10" s="8"/>
      <c r="H10" s="8"/>
      <c r="I10" s="8"/>
    </row>
    <row r="11" spans="1:9" ht="12.75">
      <c r="A11" s="9" t="s">
        <v>22</v>
      </c>
      <c r="B11" s="35"/>
      <c r="C11" s="114"/>
      <c r="D11" s="114"/>
      <c r="E11" s="8"/>
      <c r="F11" s="8"/>
      <c r="G11" s="8"/>
      <c r="H11" s="8"/>
      <c r="I11" s="8"/>
    </row>
    <row r="12" spans="1:9" ht="13.5" thickBot="1">
      <c r="A12" s="79"/>
      <c r="B12" s="47" t="s">
        <v>103</v>
      </c>
      <c r="C12" s="121">
        <f>SUM(C11)</f>
        <v>0</v>
      </c>
      <c r="D12" s="121"/>
      <c r="E12" s="48"/>
      <c r="F12" s="48"/>
      <c r="G12" s="48"/>
      <c r="H12" s="48"/>
      <c r="I12" s="48"/>
    </row>
    <row r="13" spans="1:9" ht="13.5" thickBot="1">
      <c r="A13" s="49" t="s">
        <v>99</v>
      </c>
      <c r="B13" s="41"/>
      <c r="C13" s="122">
        <f>C12</f>
        <v>0</v>
      </c>
      <c r="D13" s="122"/>
      <c r="E13" s="50"/>
      <c r="F13" s="50"/>
      <c r="G13" s="50"/>
      <c r="H13" s="199"/>
      <c r="I13" s="51"/>
    </row>
    <row r="15" spans="2:4" ht="12.75">
      <c r="B15" s="6"/>
      <c r="C15" s="6"/>
      <c r="D15" s="6"/>
    </row>
    <row r="16" ht="13.5" thickBot="1"/>
    <row r="17" spans="1:9" ht="14.25" thickBot="1">
      <c r="A17" s="52" t="s">
        <v>101</v>
      </c>
      <c r="B17" s="34"/>
      <c r="C17" s="35"/>
      <c r="D17" s="35"/>
      <c r="E17" s="35"/>
      <c r="F17" s="35"/>
      <c r="G17" s="35"/>
      <c r="H17" s="35"/>
      <c r="I17" s="35"/>
    </row>
    <row r="18" spans="1:9" ht="25.5">
      <c r="A18" s="13" t="s">
        <v>47</v>
      </c>
      <c r="B18" s="89"/>
      <c r="C18" s="86"/>
      <c r="D18" s="86"/>
      <c r="E18" s="86"/>
      <c r="F18" s="86"/>
      <c r="G18" s="86"/>
      <c r="H18" s="86"/>
      <c r="I18" s="86"/>
    </row>
    <row r="19" spans="1:9" ht="12.75">
      <c r="A19" s="9" t="s">
        <v>21</v>
      </c>
      <c r="B19" s="89"/>
      <c r="C19" s="86"/>
      <c r="D19" s="86"/>
      <c r="E19" s="86"/>
      <c r="F19" s="86"/>
      <c r="G19" s="86"/>
      <c r="H19" s="86"/>
      <c r="I19" s="86"/>
    </row>
    <row r="20" spans="1:9" ht="12.75">
      <c r="A20" s="9" t="s">
        <v>22</v>
      </c>
      <c r="B20" s="89"/>
      <c r="C20" s="86"/>
      <c r="D20" s="86"/>
      <c r="E20" s="86"/>
      <c r="F20" s="86"/>
      <c r="G20" s="86"/>
      <c r="H20" s="86"/>
      <c r="I20" s="86">
        <f>SUM(C20:G20)</f>
        <v>0</v>
      </c>
    </row>
    <row r="21" spans="1:9" ht="13.5" thickBot="1">
      <c r="A21" s="79"/>
      <c r="B21" s="47" t="s">
        <v>103</v>
      </c>
      <c r="C21" s="90">
        <f>SUM(C20)</f>
        <v>0</v>
      </c>
      <c r="D21" s="90"/>
      <c r="E21" s="90"/>
      <c r="F21" s="90"/>
      <c r="G21" s="90"/>
      <c r="H21" s="90"/>
      <c r="I21" s="90">
        <f>SUM(I20)</f>
        <v>0</v>
      </c>
    </row>
    <row r="22" spans="1:9" ht="13.5" thickBot="1">
      <c r="A22" s="49" t="s">
        <v>99</v>
      </c>
      <c r="B22" s="41"/>
      <c r="C22" s="91">
        <f>SUM(C21)</f>
        <v>0</v>
      </c>
      <c r="D22" s="91"/>
      <c r="E22" s="50"/>
      <c r="F22" s="50"/>
      <c r="G22" s="50"/>
      <c r="H22" s="199"/>
      <c r="I22" s="92">
        <f>SUM(I21)</f>
        <v>0</v>
      </c>
    </row>
    <row r="25" ht="13.5" thickBot="1"/>
    <row r="26" spans="1:9" ht="14.25" thickBot="1">
      <c r="A26" s="52" t="s">
        <v>102</v>
      </c>
      <c r="B26" s="34"/>
      <c r="C26" s="35"/>
      <c r="D26" s="35"/>
      <c r="E26" s="35"/>
      <c r="F26" s="35"/>
      <c r="G26" s="35"/>
      <c r="H26" s="35"/>
      <c r="I26" s="35"/>
    </row>
    <row r="27" spans="1:9" ht="25.5">
      <c r="A27" s="13" t="s">
        <v>47</v>
      </c>
      <c r="B27" s="89"/>
      <c r="C27" s="86"/>
      <c r="D27" s="86"/>
      <c r="E27" s="86"/>
      <c r="F27" s="86"/>
      <c r="G27" s="86"/>
      <c r="H27" s="86"/>
      <c r="I27" s="86"/>
    </row>
    <row r="28" spans="1:9" ht="12.75">
      <c r="A28" s="9" t="s">
        <v>21</v>
      </c>
      <c r="B28" s="89"/>
      <c r="C28" s="86"/>
      <c r="D28" s="86"/>
      <c r="E28" s="86"/>
      <c r="F28" s="86"/>
      <c r="G28" s="86"/>
      <c r="H28" s="86"/>
      <c r="I28" s="86"/>
    </row>
    <row r="29" spans="1:9" ht="12.75">
      <c r="A29" s="9" t="s">
        <v>22</v>
      </c>
      <c r="B29" s="89"/>
      <c r="C29" s="86"/>
      <c r="D29" s="86"/>
      <c r="E29" s="86"/>
      <c r="F29" s="86"/>
      <c r="G29" s="86"/>
      <c r="H29" s="86"/>
      <c r="I29" s="86">
        <f>SUM(C29:G29)</f>
        <v>0</v>
      </c>
    </row>
    <row r="30" spans="1:9" ht="13.5" thickBot="1">
      <c r="A30" s="79"/>
      <c r="B30" s="47" t="s">
        <v>103</v>
      </c>
      <c r="C30" s="90">
        <f>SUM(C29)</f>
        <v>0</v>
      </c>
      <c r="D30" s="90"/>
      <c r="E30" s="90"/>
      <c r="F30" s="90"/>
      <c r="G30" s="90"/>
      <c r="H30" s="90"/>
      <c r="I30" s="90">
        <f>SUM(I29)</f>
        <v>0</v>
      </c>
    </row>
    <row r="31" spans="1:9" ht="13.5" thickBot="1">
      <c r="A31" s="49" t="s">
        <v>99</v>
      </c>
      <c r="B31" s="41"/>
      <c r="C31" s="91">
        <f>SUM(C30)</f>
        <v>0</v>
      </c>
      <c r="D31" s="91"/>
      <c r="E31" s="50"/>
      <c r="F31" s="50"/>
      <c r="G31" s="50"/>
      <c r="H31" s="50"/>
      <c r="I31" s="91">
        <f>SUM(I30)</f>
        <v>0</v>
      </c>
    </row>
    <row r="38" ht="12.75">
      <c r="A38" s="6" t="s">
        <v>228</v>
      </c>
    </row>
    <row r="41" ht="18.75">
      <c r="A41" s="16" t="s">
        <v>146</v>
      </c>
    </row>
    <row r="44" spans="1:9" ht="14.25">
      <c r="A44" s="185" t="s">
        <v>108</v>
      </c>
      <c r="B44" s="186"/>
      <c r="C44" s="186"/>
      <c r="D44" s="186"/>
      <c r="E44" s="186"/>
      <c r="F44" s="186"/>
      <c r="G44" s="186"/>
      <c r="H44" s="186"/>
      <c r="I44" s="186"/>
    </row>
    <row r="45" spans="1:9" ht="12.75">
      <c r="A45" s="184"/>
      <c r="B45" s="186"/>
      <c r="C45" s="186"/>
      <c r="D45" s="186"/>
      <c r="E45" s="186"/>
      <c r="F45" s="186"/>
      <c r="G45" s="186"/>
      <c r="H45" s="186"/>
      <c r="I45" s="186"/>
    </row>
    <row r="46" spans="1:9" ht="38.25">
      <c r="A46" s="184"/>
      <c r="B46" s="186"/>
      <c r="C46" s="187" t="s">
        <v>104</v>
      </c>
      <c r="D46" s="187"/>
      <c r="E46" s="187" t="s">
        <v>105</v>
      </c>
      <c r="F46" s="187"/>
      <c r="G46" s="187" t="s">
        <v>106</v>
      </c>
      <c r="H46" s="187"/>
      <c r="I46" s="187" t="s">
        <v>107</v>
      </c>
    </row>
    <row r="47" spans="1:9" ht="13.5">
      <c r="A47" s="195" t="s">
        <v>98</v>
      </c>
      <c r="B47" s="187" t="s">
        <v>17</v>
      </c>
      <c r="C47" s="190" t="s">
        <v>19</v>
      </c>
      <c r="D47" s="187"/>
      <c r="E47" s="190" t="s">
        <v>19</v>
      </c>
      <c r="F47" s="187"/>
      <c r="G47" s="190" t="s">
        <v>19</v>
      </c>
      <c r="H47" s="187"/>
      <c r="I47" s="190" t="s">
        <v>19</v>
      </c>
    </row>
    <row r="48" spans="1:9" ht="25.5">
      <c r="A48" s="189" t="s">
        <v>47</v>
      </c>
      <c r="B48" s="187"/>
      <c r="C48" s="186"/>
      <c r="D48" s="186"/>
      <c r="E48" s="186"/>
      <c r="F48" s="186"/>
      <c r="G48" s="186"/>
      <c r="H48" s="186"/>
      <c r="I48" s="186"/>
    </row>
    <row r="49" spans="1:9" ht="12.75">
      <c r="A49" s="188" t="s">
        <v>21</v>
      </c>
      <c r="B49" s="187"/>
      <c r="C49" s="186"/>
      <c r="D49" s="186"/>
      <c r="E49" s="186"/>
      <c r="F49" s="186"/>
      <c r="G49" s="186"/>
      <c r="H49" s="186"/>
      <c r="I49" s="186"/>
    </row>
    <row r="50" spans="1:9" ht="12.75">
      <c r="A50" s="188" t="s">
        <v>22</v>
      </c>
      <c r="B50" s="194"/>
      <c r="C50" s="196">
        <v>41550.22884000001</v>
      </c>
      <c r="D50" s="196"/>
      <c r="E50" s="186"/>
      <c r="F50" s="186"/>
      <c r="G50" s="186"/>
      <c r="H50" s="186"/>
      <c r="I50" s="186"/>
    </row>
    <row r="51" spans="1:9" ht="12.75">
      <c r="A51" s="189"/>
      <c r="B51" s="201" t="s">
        <v>103</v>
      </c>
      <c r="C51" s="196">
        <v>41550.22884000001</v>
      </c>
      <c r="D51" s="196"/>
      <c r="E51" s="186"/>
      <c r="F51" s="186"/>
      <c r="G51" s="186"/>
      <c r="H51" s="186"/>
      <c r="I51" s="186"/>
    </row>
    <row r="52" spans="1:9" ht="13.5" thickBot="1">
      <c r="A52" s="189" t="s">
        <v>99</v>
      </c>
      <c r="B52" s="194"/>
      <c r="C52" s="191">
        <v>41550.22884000001</v>
      </c>
      <c r="D52" s="196"/>
      <c r="E52" s="191"/>
      <c r="F52" s="186"/>
      <c r="G52" s="191"/>
      <c r="H52" s="186"/>
      <c r="I52" s="191"/>
    </row>
    <row r="53" spans="1:9" ht="13.5" thickTop="1">
      <c r="A53" s="184"/>
      <c r="B53" s="202"/>
      <c r="C53" s="186"/>
      <c r="D53" s="186"/>
      <c r="E53" s="186"/>
      <c r="F53" s="186"/>
      <c r="G53" s="186"/>
      <c r="H53" s="186"/>
      <c r="I53" s="186"/>
    </row>
    <row r="54" spans="1:9" ht="12.75">
      <c r="A54" s="184"/>
      <c r="B54" s="193"/>
      <c r="C54" s="184"/>
      <c r="D54" s="184"/>
      <c r="E54" s="186"/>
      <c r="F54" s="186"/>
      <c r="G54" s="186"/>
      <c r="H54" s="186"/>
      <c r="I54" s="186"/>
    </row>
    <row r="55" spans="1:9" ht="12.75">
      <c r="A55" s="184"/>
      <c r="B55" s="202"/>
      <c r="C55" s="186"/>
      <c r="D55" s="186"/>
      <c r="E55" s="186"/>
      <c r="F55" s="186"/>
      <c r="G55" s="186"/>
      <c r="H55" s="186"/>
      <c r="I55" s="186"/>
    </row>
    <row r="56" spans="1:9" ht="13.5">
      <c r="A56" s="195" t="s">
        <v>101</v>
      </c>
      <c r="B56" s="194"/>
      <c r="C56" s="187"/>
      <c r="D56" s="187"/>
      <c r="E56" s="187"/>
      <c r="F56" s="187"/>
      <c r="G56" s="187"/>
      <c r="H56" s="187"/>
      <c r="I56" s="187"/>
    </row>
    <row r="57" spans="1:9" ht="25.5">
      <c r="A57" s="189" t="s">
        <v>47</v>
      </c>
      <c r="B57" s="203"/>
      <c r="C57" s="192"/>
      <c r="D57" s="192"/>
      <c r="E57" s="192"/>
      <c r="F57" s="192"/>
      <c r="G57" s="192"/>
      <c r="H57" s="192"/>
      <c r="I57" s="192"/>
    </row>
    <row r="58" spans="1:9" ht="12.75">
      <c r="A58" s="188" t="s">
        <v>21</v>
      </c>
      <c r="B58" s="203"/>
      <c r="C58" s="192"/>
      <c r="D58" s="192"/>
      <c r="E58" s="192"/>
      <c r="F58" s="192"/>
      <c r="G58" s="192"/>
      <c r="H58" s="192"/>
      <c r="I58" s="192"/>
    </row>
    <row r="59" spans="1:9" ht="12.75">
      <c r="A59" s="188" t="s">
        <v>22</v>
      </c>
      <c r="B59" s="203"/>
      <c r="C59" s="192">
        <v>23604.30666</v>
      </c>
      <c r="D59" s="192"/>
      <c r="E59" s="192"/>
      <c r="F59" s="192"/>
      <c r="G59" s="192"/>
      <c r="H59" s="192"/>
      <c r="I59" s="192">
        <v>23604.30666</v>
      </c>
    </row>
    <row r="60" spans="1:9" ht="12.75">
      <c r="A60" s="189"/>
      <c r="B60" s="201" t="s">
        <v>103</v>
      </c>
      <c r="C60" s="192">
        <v>23604.30666</v>
      </c>
      <c r="D60" s="192"/>
      <c r="E60" s="192"/>
      <c r="F60" s="192"/>
      <c r="G60" s="192"/>
      <c r="H60" s="192"/>
      <c r="I60" s="192">
        <v>23604.30666</v>
      </c>
    </row>
    <row r="61" spans="1:9" ht="13.5" thickBot="1">
      <c r="A61" s="189" t="s">
        <v>99</v>
      </c>
      <c r="B61" s="194"/>
      <c r="C61" s="191">
        <v>23604.30666</v>
      </c>
      <c r="D61" s="192"/>
      <c r="E61" s="191"/>
      <c r="F61" s="186"/>
      <c r="G61" s="191"/>
      <c r="H61" s="186"/>
      <c r="I61" s="191">
        <v>23604.30666</v>
      </c>
    </row>
    <row r="62" spans="1:9" ht="13.5" thickTop="1">
      <c r="A62" s="184"/>
      <c r="B62" s="202"/>
      <c r="C62" s="186"/>
      <c r="D62" s="186"/>
      <c r="E62" s="186"/>
      <c r="F62" s="186"/>
      <c r="G62" s="186"/>
      <c r="H62" s="186"/>
      <c r="I62" s="186"/>
    </row>
    <row r="63" spans="1:9" ht="12.75">
      <c r="A63" s="184"/>
      <c r="B63" s="202"/>
      <c r="C63" s="186"/>
      <c r="D63" s="186"/>
      <c r="E63" s="186"/>
      <c r="F63" s="186"/>
      <c r="G63" s="186"/>
      <c r="H63" s="186"/>
      <c r="I63" s="186"/>
    </row>
    <row r="64" spans="1:9" ht="12.75">
      <c r="A64" s="184"/>
      <c r="B64" s="202"/>
      <c r="C64" s="186"/>
      <c r="D64" s="186"/>
      <c r="E64" s="186"/>
      <c r="F64" s="186"/>
      <c r="G64" s="186"/>
      <c r="H64" s="186"/>
      <c r="I64" s="186"/>
    </row>
    <row r="65" spans="1:9" ht="13.5">
      <c r="A65" s="195" t="s">
        <v>102</v>
      </c>
      <c r="B65" s="194"/>
      <c r="C65" s="187"/>
      <c r="D65" s="187"/>
      <c r="E65" s="187"/>
      <c r="F65" s="187"/>
      <c r="G65" s="187"/>
      <c r="H65" s="187"/>
      <c r="I65" s="187"/>
    </row>
    <row r="66" spans="1:9" ht="25.5">
      <c r="A66" s="189" t="s">
        <v>47</v>
      </c>
      <c r="B66" s="203"/>
      <c r="C66" s="192"/>
      <c r="D66" s="192"/>
      <c r="E66" s="192"/>
      <c r="F66" s="192"/>
      <c r="G66" s="192"/>
      <c r="H66" s="192"/>
      <c r="I66" s="192"/>
    </row>
    <row r="67" spans="1:9" ht="12.75">
      <c r="A67" s="188" t="s">
        <v>21</v>
      </c>
      <c r="B67" s="203"/>
      <c r="C67" s="192"/>
      <c r="D67" s="192"/>
      <c r="E67" s="192"/>
      <c r="F67" s="192"/>
      <c r="G67" s="192"/>
      <c r="H67" s="192"/>
      <c r="I67" s="192"/>
    </row>
    <row r="68" spans="1:9" ht="12.75">
      <c r="A68" s="188" t="s">
        <v>22</v>
      </c>
      <c r="B68" s="203"/>
      <c r="C68" s="192">
        <v>19858.069809999997</v>
      </c>
      <c r="D68" s="192"/>
      <c r="E68" s="192"/>
      <c r="F68" s="192"/>
      <c r="G68" s="192"/>
      <c r="H68" s="192"/>
      <c r="I68" s="192">
        <v>19858.069809999997</v>
      </c>
    </row>
    <row r="69" spans="1:9" ht="12.75">
      <c r="A69" s="189"/>
      <c r="B69" s="201" t="s">
        <v>103</v>
      </c>
      <c r="C69" s="192">
        <v>19858.069809999997</v>
      </c>
      <c r="D69" s="192"/>
      <c r="E69" s="192"/>
      <c r="F69" s="192"/>
      <c r="G69" s="192"/>
      <c r="H69" s="192"/>
      <c r="I69" s="192">
        <v>19858.069809999997</v>
      </c>
    </row>
    <row r="70" spans="1:9" ht="13.5" thickBot="1">
      <c r="A70" s="189" t="s">
        <v>99</v>
      </c>
      <c r="B70" s="194"/>
      <c r="C70" s="191">
        <v>19858.069809999997</v>
      </c>
      <c r="D70" s="192"/>
      <c r="E70" s="191"/>
      <c r="F70" s="186"/>
      <c r="G70" s="191"/>
      <c r="H70" s="186"/>
      <c r="I70" s="191">
        <v>19858.069809999997</v>
      </c>
    </row>
    <row r="71" ht="13.5" thickTop="1">
      <c r="B71" s="204"/>
    </row>
    <row r="72" spans="1:2" ht="18.75">
      <c r="A72" s="16"/>
      <c r="B72" s="204"/>
    </row>
    <row r="73" ht="12.75">
      <c r="B73" s="204"/>
    </row>
    <row r="74" ht="12.75">
      <c r="B74" s="204"/>
    </row>
    <row r="75" ht="12.75">
      <c r="B75" s="204"/>
    </row>
  </sheetData>
  <sheetProtection/>
  <hyperlinks>
    <hyperlink ref="B12" location="'18.Фин инструменты'!A64" display="18 (в)"/>
    <hyperlink ref="B21" location="'18.Фин инструменты'!A64" display="18 (в)"/>
    <hyperlink ref="B30" location="'18.Фин инструменты'!A64" display="18 (в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2:E8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45.140625" style="6" customWidth="1"/>
    <col min="2" max="2" width="12.140625" style="27" customWidth="1"/>
    <col min="3" max="4" width="9.140625" style="6" customWidth="1"/>
    <col min="5" max="5" width="13.57421875" style="6" customWidth="1"/>
    <col min="6" max="16384" width="9.140625" style="6" customWidth="1"/>
  </cols>
  <sheetData>
    <row r="2" ht="18.75">
      <c r="A2" s="16" t="s">
        <v>49</v>
      </c>
    </row>
    <row r="4" spans="2:5" ht="12.75">
      <c r="B4" s="8"/>
      <c r="C4" s="8">
        <v>2012</v>
      </c>
      <c r="D4" s="8">
        <v>2011</v>
      </c>
      <c r="E4" s="36" t="s">
        <v>113</v>
      </c>
    </row>
    <row r="5" spans="2:5" ht="12.75">
      <c r="B5" s="12" t="s">
        <v>17</v>
      </c>
      <c r="C5" s="12" t="s">
        <v>18</v>
      </c>
      <c r="D5" s="12" t="s">
        <v>19</v>
      </c>
      <c r="E5" s="12" t="s">
        <v>19</v>
      </c>
    </row>
    <row r="6" spans="1:5" ht="15">
      <c r="A6" s="7" t="s">
        <v>58</v>
      </c>
      <c r="B6" s="75">
        <v>23</v>
      </c>
      <c r="C6" s="7"/>
      <c r="D6" s="7"/>
      <c r="E6" s="7"/>
    </row>
    <row r="7" spans="1:5" ht="15">
      <c r="A7" s="7" t="s">
        <v>59</v>
      </c>
      <c r="B7" s="54">
        <v>24</v>
      </c>
      <c r="C7" s="7"/>
      <c r="D7" s="7"/>
      <c r="E7" s="7"/>
    </row>
    <row r="8" spans="1:5" ht="16.5" customHeight="1">
      <c r="A8" s="11" t="s">
        <v>50</v>
      </c>
      <c r="B8" s="29"/>
      <c r="C8" s="11"/>
      <c r="D8" s="11"/>
      <c r="E8" s="11"/>
    </row>
  </sheetData>
  <sheetProtection/>
  <hyperlinks>
    <hyperlink ref="B6" location="'23.ДС'!A1" display="23"/>
    <hyperlink ref="B7" location="'24.Резерв страх контр'!A1" display="24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2:F16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40.421875" style="6" customWidth="1"/>
    <col min="2" max="2" width="12.28125" style="6" customWidth="1"/>
    <col min="3" max="3" width="13.28125" style="6" customWidth="1"/>
    <col min="4" max="4" width="17.7109375" style="6" customWidth="1"/>
    <col min="5" max="5" width="24.140625" style="6" customWidth="1"/>
    <col min="6" max="16384" width="9.140625" style="6" customWidth="1"/>
  </cols>
  <sheetData>
    <row r="1" ht="12.75"/>
    <row r="2" s="17" customFormat="1" ht="18.75">
      <c r="A2" s="16" t="s">
        <v>147</v>
      </c>
    </row>
    <row r="3" ht="12.75"/>
    <row r="4" ht="12.75"/>
    <row r="5" ht="12.75"/>
    <row r="6" ht="12.75"/>
    <row r="7" spans="3:6" ht="35.25" customHeight="1">
      <c r="C7" s="236" t="s">
        <v>118</v>
      </c>
      <c r="D7" s="237"/>
      <c r="E7" s="28" t="s">
        <v>57</v>
      </c>
      <c r="F7" s="27"/>
    </row>
    <row r="8" spans="3:6" s="23" customFormat="1" ht="45.75" customHeight="1">
      <c r="C8" s="55" t="s">
        <v>115</v>
      </c>
      <c r="D8" s="55" t="s">
        <v>16</v>
      </c>
      <c r="E8" s="55" t="s">
        <v>56</v>
      </c>
      <c r="F8" s="55" t="s">
        <v>29</v>
      </c>
    </row>
    <row r="9" spans="2:6" ht="25.5">
      <c r="B9" s="56" t="s">
        <v>55</v>
      </c>
      <c r="C9" s="12" t="s">
        <v>18</v>
      </c>
      <c r="D9" s="12" t="s">
        <v>18</v>
      </c>
      <c r="E9" s="12" t="s">
        <v>18</v>
      </c>
      <c r="F9" s="12" t="s">
        <v>18</v>
      </c>
    </row>
    <row r="10" spans="1:6" ht="12.75">
      <c r="A10" s="31" t="s">
        <v>30</v>
      </c>
      <c r="B10" s="8"/>
      <c r="C10" s="7"/>
      <c r="D10" s="7"/>
      <c r="E10" s="7"/>
      <c r="F10" s="11"/>
    </row>
    <row r="11" spans="1:6" ht="15">
      <c r="A11" s="32" t="s">
        <v>24</v>
      </c>
      <c r="B11" s="54">
        <v>10</v>
      </c>
      <c r="C11" s="7"/>
      <c r="D11" s="7"/>
      <c r="E11" s="7"/>
      <c r="F11" s="11"/>
    </row>
    <row r="12" spans="1:6" ht="15">
      <c r="A12" s="32" t="s">
        <v>31</v>
      </c>
      <c r="B12" s="54">
        <v>10</v>
      </c>
      <c r="C12" s="7"/>
      <c r="D12" s="7"/>
      <c r="E12" s="7"/>
      <c r="F12" s="11"/>
    </row>
    <row r="13" spans="1:6" ht="12.75">
      <c r="A13" s="25" t="s">
        <v>53</v>
      </c>
      <c r="B13" s="29"/>
      <c r="C13" s="11"/>
      <c r="D13" s="11"/>
      <c r="E13" s="11"/>
      <c r="F13" s="11"/>
    </row>
    <row r="14" spans="1:6" ht="15">
      <c r="A14" s="32" t="s">
        <v>24</v>
      </c>
      <c r="B14" s="54">
        <v>10</v>
      </c>
      <c r="C14" s="7"/>
      <c r="D14" s="7"/>
      <c r="E14" s="7"/>
      <c r="F14" s="11"/>
    </row>
    <row r="15" spans="1:6" ht="15">
      <c r="A15" s="32" t="s">
        <v>31</v>
      </c>
      <c r="B15" s="54">
        <v>10</v>
      </c>
      <c r="C15" s="7"/>
      <c r="D15" s="7"/>
      <c r="E15" s="7"/>
      <c r="F15" s="11"/>
    </row>
    <row r="16" spans="1:6" ht="12.75">
      <c r="A16" s="25" t="s">
        <v>54</v>
      </c>
      <c r="B16" s="11"/>
      <c r="C16" s="11"/>
      <c r="D16" s="11"/>
      <c r="E16" s="11"/>
      <c r="F16" s="11"/>
    </row>
  </sheetData>
  <sheetProtection/>
  <mergeCells count="1">
    <mergeCell ref="C7:D7"/>
  </mergeCells>
  <hyperlinks>
    <hyperlink ref="B11" location="'10.Прочие опер и админ расх'!A12" display="'10.Прочие опер и админ расх'!A12"/>
    <hyperlink ref="B12" location="'10.Прочие опер и админ расх'!A13" display="'10.Прочие опер и админ расх'!A13"/>
    <hyperlink ref="B14" location="'10.Прочие опер и админ расх'!A12" display="'10.Прочие опер и админ расх'!A12"/>
    <hyperlink ref="B15" location="'10.Прочие опер и админ расх'!A13" display="'10.Прочие опер и админ расх'!A13"/>
  </hyperlinks>
  <printOptions/>
  <pageMargins left="0.7" right="0.7" top="0.75" bottom="0.75" header="0.3" footer="0.3"/>
  <pageSetup horizontalDpi="600" verticalDpi="600" orientation="portrait" paperSize="9" scale="74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2:J44"/>
  <sheetViews>
    <sheetView zoomScalePageLayoutView="0" workbookViewId="0" topLeftCell="A28">
      <selection activeCell="D31" sqref="D31"/>
    </sheetView>
  </sheetViews>
  <sheetFormatPr defaultColWidth="9.140625" defaultRowHeight="15"/>
  <cols>
    <col min="1" max="1" width="42.7109375" style="6" customWidth="1"/>
    <col min="2" max="2" width="15.00390625" style="27" customWidth="1"/>
    <col min="3" max="4" width="15.8515625" style="27" customWidth="1"/>
    <col min="5" max="5" width="14.00390625" style="27" customWidth="1"/>
    <col min="6" max="7" width="15.421875" style="27" customWidth="1"/>
    <col min="8" max="8" width="14.00390625" style="27" customWidth="1"/>
    <col min="9" max="10" width="15.421875" style="6" customWidth="1"/>
    <col min="11" max="11" width="14.00390625" style="6" customWidth="1"/>
    <col min="12" max="16384" width="9.140625" style="6" customWidth="1"/>
  </cols>
  <sheetData>
    <row r="1" ht="12.75"/>
    <row r="2" ht="18.75">
      <c r="A2" s="16" t="s">
        <v>148</v>
      </c>
    </row>
    <row r="3" ht="12.75"/>
    <row r="4" ht="12.75"/>
    <row r="5" spans="2:10" ht="31.5" customHeight="1">
      <c r="B5" s="238" t="s">
        <v>109</v>
      </c>
      <c r="C5" s="238"/>
      <c r="D5" s="238"/>
      <c r="E5" s="238" t="s">
        <v>68</v>
      </c>
      <c r="F5" s="238"/>
      <c r="G5" s="238"/>
      <c r="H5" s="238" t="s">
        <v>110</v>
      </c>
      <c r="I5" s="238"/>
      <c r="J5" s="238"/>
    </row>
    <row r="6" spans="2:10" ht="51">
      <c r="B6" s="37" t="s">
        <v>69</v>
      </c>
      <c r="C6" s="37" t="s">
        <v>70</v>
      </c>
      <c r="D6" s="64" t="s">
        <v>73</v>
      </c>
      <c r="E6" s="37" t="s">
        <v>69</v>
      </c>
      <c r="F6" s="37" t="s">
        <v>70</v>
      </c>
      <c r="G6" s="65" t="s">
        <v>73</v>
      </c>
      <c r="H6" s="37" t="s">
        <v>69</v>
      </c>
      <c r="I6" s="37" t="s">
        <v>70</v>
      </c>
      <c r="J6" s="68" t="s">
        <v>73</v>
      </c>
    </row>
    <row r="7" spans="1:10" s="23" customFormat="1" ht="38.25" customHeight="1">
      <c r="A7" s="59" t="s">
        <v>150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s="23" customFormat="1" ht="30">
      <c r="A8" s="59" t="s">
        <v>151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s="23" customFormat="1" ht="25.5">
      <c r="A9" s="30" t="s">
        <v>149</v>
      </c>
      <c r="B9" s="38"/>
      <c r="C9" s="38"/>
      <c r="D9" s="38"/>
      <c r="E9" s="38"/>
      <c r="F9" s="38"/>
      <c r="G9" s="38"/>
      <c r="H9" s="38"/>
      <c r="I9" s="38"/>
      <c r="J9" s="38"/>
    </row>
    <row r="10" spans="2:8" s="23" customFormat="1" ht="12.75">
      <c r="B10" s="39"/>
      <c r="C10" s="39"/>
      <c r="D10" s="39"/>
      <c r="E10" s="39"/>
      <c r="F10" s="39"/>
      <c r="G10" s="39"/>
      <c r="H10" s="39"/>
    </row>
    <row r="11" spans="2:8" s="23" customFormat="1" ht="12.75">
      <c r="B11" s="39"/>
      <c r="C11" s="39"/>
      <c r="D11" s="39"/>
      <c r="E11" s="39"/>
      <c r="F11" s="39"/>
      <c r="G11" s="39"/>
      <c r="H11" s="39"/>
    </row>
    <row r="12" spans="2:8" s="23" customFormat="1" ht="12.75">
      <c r="B12" s="39"/>
      <c r="C12" s="39"/>
      <c r="D12" s="39"/>
      <c r="E12" s="39"/>
      <c r="F12" s="39"/>
      <c r="G12" s="39"/>
      <c r="H12" s="39"/>
    </row>
    <row r="13" spans="2:8" s="23" customFormat="1" ht="12.75">
      <c r="B13" s="39"/>
      <c r="C13" s="39"/>
      <c r="D13" s="39"/>
      <c r="E13" s="39"/>
      <c r="F13" s="39"/>
      <c r="G13" s="39"/>
      <c r="H13" s="39"/>
    </row>
    <row r="14" spans="1:8" s="23" customFormat="1" ht="14.25">
      <c r="A14" s="15" t="s">
        <v>152</v>
      </c>
      <c r="B14" s="39"/>
      <c r="C14" s="39"/>
      <c r="D14" s="39"/>
      <c r="E14" s="39"/>
      <c r="F14" s="39"/>
      <c r="G14" s="39"/>
      <c r="H14" s="39"/>
    </row>
    <row r="15" spans="2:8" s="23" customFormat="1" ht="12.75">
      <c r="B15" s="39"/>
      <c r="C15" s="39"/>
      <c r="D15" s="39"/>
      <c r="E15" s="39"/>
      <c r="F15" s="39"/>
      <c r="G15" s="39"/>
      <c r="H15" s="39"/>
    </row>
    <row r="16" spans="2:8" s="23" customFormat="1" ht="28.5" customHeight="1">
      <c r="B16" s="27"/>
      <c r="C16" s="238" t="s">
        <v>60</v>
      </c>
      <c r="D16" s="238"/>
      <c r="E16" s="238"/>
      <c r="F16" s="238" t="s">
        <v>61</v>
      </c>
      <c r="G16" s="238"/>
      <c r="H16" s="238"/>
    </row>
    <row r="17" spans="2:8" s="23" customFormat="1" ht="51">
      <c r="B17" s="37" t="s">
        <v>55</v>
      </c>
      <c r="C17" s="37" t="s">
        <v>69</v>
      </c>
      <c r="D17" s="37" t="s">
        <v>70</v>
      </c>
      <c r="E17" s="65" t="s">
        <v>73</v>
      </c>
      <c r="F17" s="37" t="s">
        <v>69</v>
      </c>
      <c r="G17" s="37" t="s">
        <v>70</v>
      </c>
      <c r="H17" s="65" t="s">
        <v>73</v>
      </c>
    </row>
    <row r="18" spans="1:8" s="23" customFormat="1" ht="15" customHeight="1">
      <c r="A18" s="7" t="s">
        <v>27</v>
      </c>
      <c r="B18" s="28"/>
      <c r="C18" s="28"/>
      <c r="D18" s="28"/>
      <c r="E18" s="28"/>
      <c r="F18" s="28"/>
      <c r="G18" s="28"/>
      <c r="H18" s="28"/>
    </row>
    <row r="19" spans="1:8" ht="15" customHeight="1">
      <c r="A19" s="7" t="s">
        <v>62</v>
      </c>
      <c r="B19" s="57" t="s">
        <v>116</v>
      </c>
      <c r="C19" s="8"/>
      <c r="D19" s="8"/>
      <c r="E19" s="8"/>
      <c r="F19" s="8"/>
      <c r="G19" s="8"/>
      <c r="H19" s="8"/>
    </row>
    <row r="20" spans="1:8" ht="29.25" customHeight="1">
      <c r="A20" s="69" t="s">
        <v>153</v>
      </c>
      <c r="B20" s="57" t="s">
        <v>117</v>
      </c>
      <c r="C20" s="8"/>
      <c r="D20" s="8"/>
      <c r="E20" s="8"/>
      <c r="F20" s="8"/>
      <c r="G20" s="8"/>
      <c r="H20" s="8"/>
    </row>
    <row r="21" spans="1:8" ht="15" customHeight="1">
      <c r="A21" s="7" t="s">
        <v>154</v>
      </c>
      <c r="B21" s="8"/>
      <c r="C21" s="8"/>
      <c r="D21" s="8"/>
      <c r="E21" s="8"/>
      <c r="F21" s="8"/>
      <c r="G21" s="8"/>
      <c r="H21" s="8"/>
    </row>
    <row r="22" spans="1:8" ht="15" customHeight="1">
      <c r="A22" s="63" t="s">
        <v>71</v>
      </c>
      <c r="B22" s="8"/>
      <c r="C22" s="8"/>
      <c r="D22" s="8"/>
      <c r="E22" s="8"/>
      <c r="F22" s="8"/>
      <c r="G22" s="8"/>
      <c r="H22" s="8"/>
    </row>
    <row r="23" spans="1:8" ht="15" customHeight="1">
      <c r="A23" s="63" t="s">
        <v>122</v>
      </c>
      <c r="B23" s="8"/>
      <c r="C23" s="8"/>
      <c r="D23" s="8"/>
      <c r="E23" s="8"/>
      <c r="F23" s="8"/>
      <c r="G23" s="8"/>
      <c r="H23" s="8"/>
    </row>
    <row r="24" spans="1:8" ht="12.75">
      <c r="A24" s="20" t="s">
        <v>63</v>
      </c>
      <c r="B24" s="8"/>
      <c r="C24" s="8"/>
      <c r="D24" s="8"/>
      <c r="E24" s="8"/>
      <c r="F24" s="8"/>
      <c r="G24" s="8"/>
      <c r="H24" s="8"/>
    </row>
    <row r="25" spans="1:8" ht="12.75">
      <c r="A25" s="20" t="s">
        <v>64</v>
      </c>
      <c r="B25" s="8"/>
      <c r="C25" s="8"/>
      <c r="D25" s="8"/>
      <c r="E25" s="8"/>
      <c r="F25" s="8"/>
      <c r="G25" s="8"/>
      <c r="H25" s="8"/>
    </row>
    <row r="26" spans="1:8" ht="12.75">
      <c r="A26" s="20" t="s">
        <v>65</v>
      </c>
      <c r="B26" s="8"/>
      <c r="C26" s="8"/>
      <c r="D26" s="8"/>
      <c r="E26" s="8"/>
      <c r="F26" s="8"/>
      <c r="G26" s="8"/>
      <c r="H26" s="8"/>
    </row>
    <row r="27" spans="1:8" ht="12.75">
      <c r="A27" s="66" t="s">
        <v>66</v>
      </c>
      <c r="B27" s="8"/>
      <c r="C27" s="8"/>
      <c r="D27" s="8"/>
      <c r="E27" s="8"/>
      <c r="F27" s="8"/>
      <c r="G27" s="8"/>
      <c r="H27" s="8"/>
    </row>
    <row r="28" spans="1:8" ht="38.25">
      <c r="A28" s="67" t="s">
        <v>67</v>
      </c>
      <c r="B28" s="8"/>
      <c r="C28" s="8"/>
      <c r="D28" s="8"/>
      <c r="E28" s="8"/>
      <c r="F28" s="8"/>
      <c r="G28" s="8"/>
      <c r="H28" s="8"/>
    </row>
    <row r="29" spans="1:8" ht="12.75">
      <c r="A29" s="70" t="s">
        <v>123</v>
      </c>
      <c r="B29" s="8"/>
      <c r="C29" s="8"/>
      <c r="D29" s="8"/>
      <c r="E29" s="8"/>
      <c r="F29" s="8"/>
      <c r="G29" s="8"/>
      <c r="H29" s="8"/>
    </row>
    <row r="30" spans="1:8" ht="12.75">
      <c r="A30" s="25" t="s">
        <v>32</v>
      </c>
      <c r="B30" s="29"/>
      <c r="C30" s="29"/>
      <c r="D30" s="29"/>
      <c r="E30" s="29"/>
      <c r="F30" s="29"/>
      <c r="G30" s="29"/>
      <c r="H30" s="29"/>
    </row>
    <row r="34" ht="14.25">
      <c r="A34" s="15" t="s">
        <v>74</v>
      </c>
    </row>
    <row r="36" spans="2:7" ht="30.75" customHeight="1">
      <c r="B36" s="238" t="s">
        <v>60</v>
      </c>
      <c r="C36" s="238"/>
      <c r="D36" s="238"/>
      <c r="E36" s="238" t="s">
        <v>61</v>
      </c>
      <c r="F36" s="238"/>
      <c r="G36" s="238"/>
    </row>
    <row r="37" spans="2:7" ht="38.25">
      <c r="B37" s="37" t="s">
        <v>69</v>
      </c>
      <c r="C37" s="37" t="s">
        <v>70</v>
      </c>
      <c r="D37" s="65" t="s">
        <v>73</v>
      </c>
      <c r="E37" s="37" t="s">
        <v>69</v>
      </c>
      <c r="F37" s="37" t="s">
        <v>70</v>
      </c>
      <c r="G37" s="65" t="s">
        <v>73</v>
      </c>
    </row>
    <row r="38" spans="1:7" ht="16.5" customHeight="1">
      <c r="A38" s="7" t="s">
        <v>27</v>
      </c>
      <c r="B38" s="8"/>
      <c r="C38" s="8"/>
      <c r="D38" s="8"/>
      <c r="E38" s="8"/>
      <c r="F38" s="8"/>
      <c r="G38" s="8"/>
    </row>
    <row r="39" spans="1:7" ht="16.5" customHeight="1">
      <c r="A39" s="7" t="s">
        <v>75</v>
      </c>
      <c r="B39" s="8"/>
      <c r="C39" s="8"/>
      <c r="D39" s="8"/>
      <c r="E39" s="8"/>
      <c r="F39" s="8"/>
      <c r="G39" s="8"/>
    </row>
    <row r="40" spans="1:7" ht="16.5" customHeight="1">
      <c r="A40" s="7" t="s">
        <v>76</v>
      </c>
      <c r="B40" s="8"/>
      <c r="C40" s="8"/>
      <c r="D40" s="8"/>
      <c r="E40" s="8"/>
      <c r="F40" s="8"/>
      <c r="G40" s="8"/>
    </row>
    <row r="41" spans="1:7" ht="16.5" customHeight="1">
      <c r="A41" s="7" t="s">
        <v>155</v>
      </c>
      <c r="B41" s="8"/>
      <c r="C41" s="8"/>
      <c r="D41" s="8"/>
      <c r="E41" s="8"/>
      <c r="F41" s="8"/>
      <c r="G41" s="8"/>
    </row>
    <row r="42" spans="1:7" ht="16.5" customHeight="1">
      <c r="A42" s="71" t="s">
        <v>124</v>
      </c>
      <c r="B42" s="8"/>
      <c r="C42" s="8"/>
      <c r="D42" s="8"/>
      <c r="E42" s="8"/>
      <c r="F42" s="8"/>
      <c r="G42" s="8"/>
    </row>
    <row r="43" spans="1:7" ht="16.5" customHeight="1">
      <c r="A43" s="7" t="s">
        <v>77</v>
      </c>
      <c r="B43" s="8"/>
      <c r="C43" s="8"/>
      <c r="D43" s="8"/>
      <c r="E43" s="8"/>
      <c r="F43" s="8"/>
      <c r="G43" s="8"/>
    </row>
    <row r="44" spans="1:7" ht="12.75">
      <c r="A44" s="25" t="s">
        <v>32</v>
      </c>
      <c r="B44" s="8"/>
      <c r="C44" s="8"/>
      <c r="D44" s="8"/>
      <c r="E44" s="8"/>
      <c r="F44" s="8"/>
      <c r="G44" s="8"/>
    </row>
  </sheetData>
  <sheetProtection/>
  <mergeCells count="7">
    <mergeCell ref="H5:J5"/>
    <mergeCell ref="B36:D36"/>
    <mergeCell ref="E36:G36"/>
    <mergeCell ref="B5:D5"/>
    <mergeCell ref="E5:G5"/>
    <mergeCell ref="C16:E16"/>
    <mergeCell ref="F16:H16"/>
  </mergeCells>
  <hyperlinks>
    <hyperlink ref="A7" location="'25.Резерв инвестиц контр'!A14" display="Резерв/Обязательства по инвестиционным контрактам с НПДВ"/>
    <hyperlink ref="A8" location="'25.Резерв инвестиц контр'!A36" display="Резерв/Обязательства по инвестиционным контрактам без НПДВ"/>
    <hyperlink ref="B19" location="'3.Премии'!A1" display="3а, 3б"/>
    <hyperlink ref="B20" location="'8.ЧД от страх взносов'!A1" display="8а, 8б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2:C10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52.421875" style="6" customWidth="1"/>
    <col min="2" max="2" width="10.57421875" style="6" customWidth="1"/>
    <col min="3" max="3" width="11.28125" style="6" customWidth="1"/>
    <col min="4" max="16384" width="9.140625" style="6" customWidth="1"/>
  </cols>
  <sheetData>
    <row r="2" ht="18.75">
      <c r="A2" s="16" t="s">
        <v>120</v>
      </c>
    </row>
    <row r="4" spans="2:3" ht="12.75">
      <c r="B4" s="8">
        <v>2012</v>
      </c>
      <c r="C4" s="8">
        <v>2011</v>
      </c>
    </row>
    <row r="5" spans="2:3" ht="12.75">
      <c r="B5" s="12" t="s">
        <v>18</v>
      </c>
      <c r="C5" s="12" t="s">
        <v>19</v>
      </c>
    </row>
    <row r="6" spans="1:3" ht="12.75">
      <c r="A6" s="40" t="s">
        <v>30</v>
      </c>
      <c r="B6" s="7"/>
      <c r="C6" s="7"/>
    </row>
    <row r="7" spans="1:3" ht="12.75">
      <c r="A7" s="7" t="s">
        <v>82</v>
      </c>
      <c r="B7" s="7"/>
      <c r="C7" s="7"/>
    </row>
    <row r="8" spans="1:3" ht="22.5" customHeight="1">
      <c r="A8" s="63" t="s">
        <v>83</v>
      </c>
      <c r="B8" s="7"/>
      <c r="C8" s="7"/>
    </row>
    <row r="9" spans="1:3" ht="12.75">
      <c r="A9" s="7" t="s">
        <v>25</v>
      </c>
      <c r="B9" s="7"/>
      <c r="C9" s="7"/>
    </row>
    <row r="10" spans="1:3" ht="19.5" customHeight="1">
      <c r="A10" s="25" t="s">
        <v>84</v>
      </c>
      <c r="B10" s="11"/>
      <c r="C10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2:C33"/>
  <sheetViews>
    <sheetView zoomScale="85" zoomScaleNormal="85" zoomScalePageLayoutView="0" workbookViewId="0" topLeftCell="A1">
      <selection activeCell="C19" sqref="C19"/>
    </sheetView>
  </sheetViews>
  <sheetFormatPr defaultColWidth="9.140625" defaultRowHeight="15"/>
  <cols>
    <col min="1" max="1" width="63.8515625" style="6" customWidth="1"/>
    <col min="2" max="2" width="10.57421875" style="6" customWidth="1"/>
    <col min="3" max="3" width="11.28125" style="6" customWidth="1"/>
    <col min="4" max="16384" width="9.140625" style="6" customWidth="1"/>
  </cols>
  <sheetData>
    <row r="2" ht="18.75">
      <c r="A2" s="16" t="s">
        <v>121</v>
      </c>
    </row>
    <row r="3" ht="18.75">
      <c r="A3" s="16"/>
    </row>
    <row r="5" ht="14.25">
      <c r="A5" s="15" t="s">
        <v>88</v>
      </c>
    </row>
    <row r="6" spans="2:3" ht="12.75">
      <c r="B6" s="8">
        <v>2012</v>
      </c>
      <c r="C6" s="8">
        <v>2011</v>
      </c>
    </row>
    <row r="7" spans="2:3" ht="12.75">
      <c r="B7" s="12" t="s">
        <v>18</v>
      </c>
      <c r="C7" s="12" t="s">
        <v>19</v>
      </c>
    </row>
    <row r="8" spans="1:3" s="23" customFormat="1" ht="15">
      <c r="A8" s="60" t="s">
        <v>89</v>
      </c>
      <c r="B8" s="24"/>
      <c r="C8" s="24"/>
    </row>
    <row r="9" spans="1:3" s="23" customFormat="1" ht="30">
      <c r="A9" s="60" t="s">
        <v>90</v>
      </c>
      <c r="B9" s="24"/>
      <c r="C9" s="24"/>
    </row>
    <row r="10" spans="1:3" s="23" customFormat="1" ht="30">
      <c r="A10" s="60" t="s">
        <v>91</v>
      </c>
      <c r="B10" s="24"/>
      <c r="C10" s="24"/>
    </row>
    <row r="11" spans="1:3" s="23" customFormat="1" ht="15">
      <c r="A11" s="60" t="s">
        <v>126</v>
      </c>
      <c r="B11" s="24"/>
      <c r="C11" s="24"/>
    </row>
    <row r="12" s="23" customFormat="1" ht="12.75"/>
    <row r="13" s="23" customFormat="1" ht="12.75"/>
    <row r="14" s="23" customFormat="1" ht="14.25">
      <c r="A14" s="15" t="s">
        <v>92</v>
      </c>
    </row>
    <row r="15" spans="2:3" s="23" customFormat="1" ht="12.75">
      <c r="B15" s="8">
        <v>2012</v>
      </c>
      <c r="C15" s="8">
        <v>2011</v>
      </c>
    </row>
    <row r="16" spans="2:3" s="23" customFormat="1" ht="12.75">
      <c r="B16" s="12" t="s">
        <v>18</v>
      </c>
      <c r="C16" s="12" t="s">
        <v>19</v>
      </c>
    </row>
    <row r="17" spans="1:3" s="23" customFormat="1" ht="30">
      <c r="A17" s="60" t="s">
        <v>93</v>
      </c>
      <c r="B17" s="24"/>
      <c r="C17" s="24"/>
    </row>
    <row r="18" spans="1:3" s="23" customFormat="1" ht="30">
      <c r="A18" s="60" t="s">
        <v>94</v>
      </c>
      <c r="B18" s="24"/>
      <c r="C18" s="24"/>
    </row>
    <row r="19" spans="1:3" s="23" customFormat="1" ht="30">
      <c r="A19" s="60" t="s">
        <v>125</v>
      </c>
      <c r="B19" s="24"/>
      <c r="C19" s="24"/>
    </row>
    <row r="20" spans="1:3" s="23" customFormat="1" ht="15">
      <c r="A20" s="60" t="s">
        <v>95</v>
      </c>
      <c r="B20" s="24"/>
      <c r="C20" s="24"/>
    </row>
    <row r="33" ht="12.75">
      <c r="A33" s="6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2:H8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39.421875" style="0" customWidth="1"/>
    <col min="2" max="2" width="20.57421875" style="0" customWidth="1"/>
    <col min="3" max="3" width="5.7109375" style="0" customWidth="1"/>
    <col min="4" max="4" width="18.421875" style="0" customWidth="1"/>
    <col min="5" max="5" width="6.140625" style="0" customWidth="1"/>
    <col min="6" max="6" width="20.7109375" style="0" customWidth="1"/>
  </cols>
  <sheetData>
    <row r="2" spans="1:8" ht="15.75">
      <c r="A2" s="72" t="s">
        <v>156</v>
      </c>
      <c r="B2" s="73"/>
      <c r="C2" s="73"/>
      <c r="D2" s="73"/>
      <c r="E2" s="73"/>
      <c r="F2" s="73"/>
      <c r="G2" s="73"/>
      <c r="H2" s="73"/>
    </row>
    <row r="4" spans="1:6" ht="15">
      <c r="A4" s="6"/>
      <c r="B4" s="8">
        <v>2012</v>
      </c>
      <c r="C4" s="8"/>
      <c r="D4" s="8">
        <v>2011</v>
      </c>
      <c r="E4" s="8"/>
      <c r="F4" s="7" t="s">
        <v>113</v>
      </c>
    </row>
    <row r="5" spans="1:6" ht="15">
      <c r="A5" s="6"/>
      <c r="B5" s="35" t="s">
        <v>18</v>
      </c>
      <c r="C5" s="35"/>
      <c r="D5" s="35" t="s">
        <v>19</v>
      </c>
      <c r="E5" s="35"/>
      <c r="F5" s="35" t="s">
        <v>19</v>
      </c>
    </row>
    <row r="6" spans="1:6" ht="15">
      <c r="A6" s="7" t="s">
        <v>169</v>
      </c>
      <c r="B6" s="7"/>
      <c r="C6" s="7"/>
      <c r="D6" s="7"/>
      <c r="E6" s="7"/>
      <c r="F6" s="7"/>
    </row>
    <row r="7" spans="1:6" ht="15">
      <c r="A7" s="7" t="s">
        <v>170</v>
      </c>
      <c r="B7" s="7"/>
      <c r="C7" s="7"/>
      <c r="D7" s="7"/>
      <c r="E7" s="7"/>
      <c r="F7" s="7"/>
    </row>
    <row r="8" spans="1:6" ht="15">
      <c r="A8" s="7" t="s">
        <v>171</v>
      </c>
      <c r="B8" s="7"/>
      <c r="C8" s="7"/>
      <c r="D8" s="7"/>
      <c r="E8" s="7"/>
      <c r="F8" s="7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20"/>
  <sheetViews>
    <sheetView zoomScalePageLayoutView="0" workbookViewId="0" topLeftCell="A13">
      <selection activeCell="G17" sqref="G17"/>
    </sheetView>
  </sheetViews>
  <sheetFormatPr defaultColWidth="9.140625" defaultRowHeight="15"/>
  <cols>
    <col min="1" max="1" width="29.421875" style="0" customWidth="1"/>
    <col min="3" max="3" width="10.28125" style="0" bestFit="1" customWidth="1"/>
  </cols>
  <sheetData>
    <row r="1" ht="15.75">
      <c r="A1" s="74" t="s">
        <v>129</v>
      </c>
    </row>
    <row r="2" ht="15">
      <c r="A2" s="61"/>
    </row>
    <row r="3" ht="15">
      <c r="A3" s="61"/>
    </row>
    <row r="4" ht="15">
      <c r="A4" s="61"/>
    </row>
    <row r="5" ht="15">
      <c r="A5" s="61"/>
    </row>
    <row r="6" spans="1:3" ht="15">
      <c r="A6" s="96"/>
      <c r="B6" s="35">
        <v>2012</v>
      </c>
      <c r="C6" s="35">
        <v>2011</v>
      </c>
    </row>
    <row r="7" spans="1:3" ht="15">
      <c r="A7" s="96"/>
      <c r="B7" s="35" t="s">
        <v>19</v>
      </c>
      <c r="C7" s="35" t="s">
        <v>19</v>
      </c>
    </row>
    <row r="8" spans="1:3" ht="26.25">
      <c r="A8" s="33" t="s">
        <v>130</v>
      </c>
      <c r="B8" s="94"/>
      <c r="C8" s="94"/>
    </row>
    <row r="9" spans="1:3" ht="26.25">
      <c r="A9" s="24" t="s">
        <v>131</v>
      </c>
      <c r="B9" s="94"/>
      <c r="C9" s="94"/>
    </row>
    <row r="10" spans="1:3" ht="26.25">
      <c r="A10" s="24" t="s">
        <v>132</v>
      </c>
      <c r="B10" s="94"/>
      <c r="C10" s="94">
        <f>'[3]Cash'!$L$95/1000</f>
        <v>24.13375</v>
      </c>
    </row>
    <row r="11" spans="1:3" ht="26.25">
      <c r="A11" s="24" t="s">
        <v>133</v>
      </c>
      <c r="B11" s="94"/>
      <c r="C11" s="94">
        <f>'[3]Cash'!$L$96/1000</f>
        <v>31934.400510000007</v>
      </c>
    </row>
    <row r="12" spans="1:3" ht="15">
      <c r="A12" s="24" t="s">
        <v>134</v>
      </c>
      <c r="B12" s="94"/>
      <c r="C12" s="94">
        <f>'[3]Cash'!$L$97/1000</f>
        <v>83.8184</v>
      </c>
    </row>
    <row r="13" spans="1:3" ht="26.25">
      <c r="A13" s="33" t="s">
        <v>135</v>
      </c>
      <c r="B13" s="94"/>
      <c r="C13" s="94">
        <f>SUM(C8:C12)</f>
        <v>32042.352660000008</v>
      </c>
    </row>
    <row r="14" spans="1:3" ht="15">
      <c r="A14" s="33"/>
      <c r="B14" s="94"/>
      <c r="C14" s="94"/>
    </row>
    <row r="15" spans="1:3" ht="26.25">
      <c r="A15" s="33" t="s">
        <v>136</v>
      </c>
      <c r="B15" s="94"/>
      <c r="C15" s="94"/>
    </row>
    <row r="16" spans="1:3" ht="26.25">
      <c r="A16" s="24" t="s">
        <v>137</v>
      </c>
      <c r="B16" s="94"/>
      <c r="C16" s="94"/>
    </row>
    <row r="17" spans="1:3" ht="39">
      <c r="A17" s="24" t="s">
        <v>138</v>
      </c>
      <c r="B17" s="94"/>
      <c r="C17" s="94">
        <f>'[3]Cash'!$L$103/1000</f>
        <v>-30063.221120000006</v>
      </c>
    </row>
    <row r="18" spans="1:3" ht="26.25">
      <c r="A18" s="24" t="s">
        <v>139</v>
      </c>
      <c r="B18" s="94"/>
      <c r="C18" s="94"/>
    </row>
    <row r="19" spans="1:5" ht="26.25">
      <c r="A19" s="24" t="s">
        <v>141</v>
      </c>
      <c r="B19" s="94"/>
      <c r="C19" s="94">
        <f>'[3]Cash'!$L$106/1000</f>
        <v>144.11498000000003</v>
      </c>
      <c r="E19" s="62"/>
    </row>
    <row r="20" spans="1:3" ht="39">
      <c r="A20" s="33" t="s">
        <v>140</v>
      </c>
      <c r="B20" s="94"/>
      <c r="C20" s="94">
        <f>SUM(C17:C19)</f>
        <v>-29919.106140000007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4:K21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8.00390625" style="0" customWidth="1"/>
    <col min="3" max="3" width="23.421875" style="0" customWidth="1"/>
    <col min="4" max="4" width="23.7109375" style="0" bestFit="1" customWidth="1"/>
    <col min="6" max="6" width="5.00390625" style="0" customWidth="1"/>
  </cols>
  <sheetData>
    <row r="4" spans="3:7" ht="15">
      <c r="C4" s="97" t="s">
        <v>202</v>
      </c>
      <c r="D4" s="97"/>
      <c r="E4" s="97"/>
      <c r="F4" s="97"/>
      <c r="G4" s="98"/>
    </row>
    <row r="5" spans="3:11" ht="15">
      <c r="C5" s="99" t="s">
        <v>203</v>
      </c>
      <c r="D5" s="99"/>
      <c r="E5" s="99"/>
      <c r="F5" s="99"/>
      <c r="G5" s="99"/>
      <c r="H5" s="100"/>
      <c r="I5" s="100"/>
      <c r="J5" s="100"/>
      <c r="K5" s="100"/>
    </row>
    <row r="6" spans="3:7" ht="15">
      <c r="C6" s="98" t="s">
        <v>204</v>
      </c>
      <c r="D6" s="98"/>
      <c r="E6" s="98"/>
      <c r="F6" s="98"/>
      <c r="G6" s="98"/>
    </row>
    <row r="7" spans="3:7" ht="15">
      <c r="C7" s="98"/>
      <c r="D7" s="98"/>
      <c r="E7" s="98"/>
      <c r="F7" s="98"/>
      <c r="G7" s="98"/>
    </row>
    <row r="8" spans="3:7" ht="15">
      <c r="C8" s="97" t="s">
        <v>205</v>
      </c>
      <c r="D8" s="97"/>
      <c r="E8" s="97"/>
      <c r="F8" s="97"/>
      <c r="G8" s="98"/>
    </row>
    <row r="9" ht="15.75" thickBot="1"/>
    <row r="10" spans="1:8" ht="15.75" thickBot="1">
      <c r="A10" s="101" t="s">
        <v>206</v>
      </c>
      <c r="B10" s="102" t="s">
        <v>207</v>
      </c>
      <c r="C10" s="103"/>
      <c r="D10" s="102" t="s">
        <v>208</v>
      </c>
      <c r="E10" s="104"/>
      <c r="F10" s="103"/>
      <c r="G10" s="102" t="s">
        <v>209</v>
      </c>
      <c r="H10" s="103"/>
    </row>
    <row r="11" spans="1:8" ht="15.75" thickBot="1">
      <c r="A11" s="105"/>
      <c r="B11" s="106" t="s">
        <v>210</v>
      </c>
      <c r="C11" s="107"/>
      <c r="D11" s="108">
        <v>804523.15</v>
      </c>
      <c r="E11" s="109"/>
      <c r="F11" s="107"/>
      <c r="G11" s="108">
        <v>80392</v>
      </c>
      <c r="H11" s="107"/>
    </row>
    <row r="12" ht="15">
      <c r="A12" s="110"/>
    </row>
    <row r="13" ht="15">
      <c r="A13" s="110"/>
    </row>
    <row r="14" spans="3:7" ht="15">
      <c r="C14" s="97" t="s">
        <v>211</v>
      </c>
      <c r="D14" s="97"/>
      <c r="E14" s="97"/>
      <c r="F14" s="97"/>
      <c r="G14" s="98"/>
    </row>
    <row r="15" ht="15.75" thickBot="1"/>
    <row r="16" spans="1:8" ht="15.75" thickBot="1">
      <c r="A16" s="101" t="s">
        <v>206</v>
      </c>
      <c r="B16" s="102" t="s">
        <v>207</v>
      </c>
      <c r="C16" s="103"/>
      <c r="D16" s="102" t="s">
        <v>208</v>
      </c>
      <c r="E16" s="104"/>
      <c r="F16" s="103"/>
      <c r="G16" s="102" t="s">
        <v>209</v>
      </c>
      <c r="H16" s="103"/>
    </row>
    <row r="17" spans="1:8" ht="15.75" thickBot="1">
      <c r="A17" s="105"/>
      <c r="B17" s="106" t="s">
        <v>210</v>
      </c>
      <c r="C17" s="107"/>
      <c r="D17" s="108">
        <v>1064598.29</v>
      </c>
      <c r="E17" s="111"/>
      <c r="F17" s="112"/>
      <c r="G17" s="108">
        <v>95102</v>
      </c>
      <c r="H17" s="112"/>
    </row>
    <row r="21" ht="15">
      <c r="A2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45"/>
  <sheetViews>
    <sheetView view="pageBreakPreview" zoomScale="200" zoomScaleSheetLayoutView="200" zoomScalePageLayoutView="0" workbookViewId="0" topLeftCell="A28">
      <selection activeCell="B39" sqref="B39"/>
    </sheetView>
  </sheetViews>
  <sheetFormatPr defaultColWidth="9.140625" defaultRowHeight="12" customHeight="1"/>
  <cols>
    <col min="1" max="1" width="42.28125" style="0" customWidth="1"/>
    <col min="2" max="2" width="13.28125" style="0" customWidth="1"/>
    <col min="3" max="4" width="13.421875" style="0" customWidth="1"/>
    <col min="6" max="6" width="13.421875" style="0" hidden="1" customWidth="1"/>
    <col min="7" max="7" width="12.28125" style="0" bestFit="1" customWidth="1"/>
    <col min="8" max="8" width="12.140625" style="0" bestFit="1" customWidth="1"/>
    <col min="10" max="10" width="12.140625" style="0" bestFit="1" customWidth="1"/>
  </cols>
  <sheetData>
    <row r="1" spans="1:4" ht="33" customHeight="1">
      <c r="A1" s="233" t="s">
        <v>319</v>
      </c>
      <c r="B1" s="233"/>
      <c r="C1" s="233"/>
      <c r="D1" s="233"/>
    </row>
    <row r="2" spans="1:4" ht="21" customHeight="1">
      <c r="A2" s="233" t="s">
        <v>316</v>
      </c>
      <c r="B2" s="233"/>
      <c r="C2" s="233"/>
      <c r="D2" s="233"/>
    </row>
    <row r="3" spans="1:4" ht="21" customHeight="1">
      <c r="A3" s="231"/>
      <c r="B3" s="231"/>
      <c r="C3" s="231"/>
      <c r="D3" s="231"/>
    </row>
    <row r="4" spans="1:4" ht="15.75" customHeight="1">
      <c r="A4" s="234" t="s">
        <v>315</v>
      </c>
      <c r="B4" s="234"/>
      <c r="C4" s="234"/>
      <c r="D4" s="234"/>
    </row>
    <row r="5" spans="1:6" ht="23.25" customHeight="1">
      <c r="A5" s="222" t="s">
        <v>216</v>
      </c>
      <c r="B5" s="222"/>
      <c r="C5" s="223">
        <v>41639</v>
      </c>
      <c r="D5" s="223">
        <v>41274</v>
      </c>
      <c r="F5" s="141">
        <v>41639</v>
      </c>
    </row>
    <row r="6" spans="1:6" ht="24.75" customHeight="1">
      <c r="A6" s="222"/>
      <c r="B6" s="222" t="s">
        <v>55</v>
      </c>
      <c r="C6" s="223" t="s">
        <v>19</v>
      </c>
      <c r="D6" s="223" t="s">
        <v>19</v>
      </c>
      <c r="F6" s="141" t="s">
        <v>19</v>
      </c>
    </row>
    <row r="7" spans="1:6" ht="15.75" customHeight="1">
      <c r="A7" s="222" t="s">
        <v>173</v>
      </c>
      <c r="B7" s="222"/>
      <c r="C7" s="223"/>
      <c r="D7" s="223"/>
      <c r="F7" s="141"/>
    </row>
    <row r="8" spans="1:6" ht="15">
      <c r="A8" s="224" t="s">
        <v>247</v>
      </c>
      <c r="B8" s="225">
        <v>14</v>
      </c>
      <c r="C8" s="226">
        <v>1643.2719994444446</v>
      </c>
      <c r="D8" s="226">
        <v>2095.486463333333</v>
      </c>
      <c r="F8" s="143">
        <v>1643.2719994444446</v>
      </c>
    </row>
    <row r="9" spans="1:6" ht="15">
      <c r="A9" s="224" t="s">
        <v>14</v>
      </c>
      <c r="B9" s="225">
        <v>15</v>
      </c>
      <c r="C9" s="226">
        <v>1365.7029000000005</v>
      </c>
      <c r="D9" s="226">
        <v>1052.1750899999997</v>
      </c>
      <c r="F9" s="143">
        <v>1365.7029000000005</v>
      </c>
    </row>
    <row r="10" spans="1:6" ht="15">
      <c r="A10" s="224"/>
      <c r="B10" s="225"/>
      <c r="C10" s="226"/>
      <c r="D10" s="226"/>
      <c r="F10" s="143"/>
    </row>
    <row r="11" spans="1:6" ht="17.25" customHeight="1">
      <c r="A11" s="222" t="s">
        <v>128</v>
      </c>
      <c r="B11" s="225"/>
      <c r="C11" s="226"/>
      <c r="D11" s="226"/>
      <c r="F11" s="143"/>
    </row>
    <row r="12" spans="1:6" ht="30">
      <c r="A12" s="224" t="s">
        <v>248</v>
      </c>
      <c r="B12" s="225">
        <v>16</v>
      </c>
      <c r="C12" s="226">
        <v>56267.698990000004</v>
      </c>
      <c r="D12" s="226">
        <v>37090.645990000005</v>
      </c>
      <c r="F12" s="143">
        <v>56267.698990000004</v>
      </c>
    </row>
    <row r="13" spans="1:6" ht="30">
      <c r="A13" s="224" t="s">
        <v>47</v>
      </c>
      <c r="B13" s="225">
        <v>16</v>
      </c>
      <c r="C13" s="226">
        <v>39437.374200000006</v>
      </c>
      <c r="D13" s="226">
        <v>41550.28869000001</v>
      </c>
      <c r="F13" s="143">
        <v>39437.374200000006</v>
      </c>
    </row>
    <row r="14" spans="1:6" ht="15">
      <c r="A14" s="224" t="s">
        <v>176</v>
      </c>
      <c r="B14" s="225">
        <v>17</v>
      </c>
      <c r="C14" s="226">
        <v>914.0289701111112</v>
      </c>
      <c r="D14" s="226">
        <v>382.539031333334</v>
      </c>
      <c r="F14" s="143">
        <v>914.0289701111112</v>
      </c>
    </row>
    <row r="15" spans="1:6" ht="15">
      <c r="A15" s="224" t="s">
        <v>177</v>
      </c>
      <c r="B15" s="225"/>
      <c r="C15" s="226">
        <v>2823.56351</v>
      </c>
      <c r="D15" s="226">
        <v>1229.06033</v>
      </c>
      <c r="F15" s="143">
        <v>2823.56351</v>
      </c>
    </row>
    <row r="16" spans="1:6" ht="38.25" customHeight="1">
      <c r="A16" s="224" t="s">
        <v>178</v>
      </c>
      <c r="B16" s="225">
        <v>18</v>
      </c>
      <c r="C16" s="226">
        <v>4759.4806</v>
      </c>
      <c r="D16" s="226">
        <v>7665.839889999999</v>
      </c>
      <c r="F16" s="143">
        <v>4759.4806</v>
      </c>
    </row>
    <row r="17" spans="1:6" ht="30" customHeight="1">
      <c r="A17" s="224" t="s">
        <v>250</v>
      </c>
      <c r="B17" s="225">
        <v>18</v>
      </c>
      <c r="C17" s="226">
        <v>106119.01724</v>
      </c>
      <c r="D17" s="226">
        <v>56292.9583</v>
      </c>
      <c r="F17" s="143">
        <v>106119.01724</v>
      </c>
    </row>
    <row r="18" spans="1:6" ht="15">
      <c r="A18" s="224" t="s">
        <v>179</v>
      </c>
      <c r="B18" s="225"/>
      <c r="C18" s="226">
        <v>2.07258</v>
      </c>
      <c r="D18" s="226">
        <v>501.77284999999995</v>
      </c>
      <c r="F18" s="143">
        <v>2.07258</v>
      </c>
    </row>
    <row r="19" spans="1:6" ht="15">
      <c r="A19" s="224" t="s">
        <v>180</v>
      </c>
      <c r="B19" s="225">
        <v>17</v>
      </c>
      <c r="C19" s="226">
        <v>830.85272</v>
      </c>
      <c r="D19" s="226">
        <v>356.97607</v>
      </c>
      <c r="F19" s="143">
        <v>830.85272</v>
      </c>
    </row>
    <row r="20" spans="1:6" ht="15">
      <c r="A20" s="224" t="s">
        <v>181</v>
      </c>
      <c r="B20" s="225"/>
      <c r="C20" s="226">
        <v>418.71769</v>
      </c>
      <c r="D20" s="226">
        <v>206.27199</v>
      </c>
      <c r="F20" s="143">
        <v>418.71769</v>
      </c>
    </row>
    <row r="21" spans="1:6" ht="15">
      <c r="A21" s="224" t="s">
        <v>119</v>
      </c>
      <c r="B21" s="225">
        <v>19</v>
      </c>
      <c r="C21" s="226">
        <v>1992.1051100000002</v>
      </c>
      <c r="D21" s="226">
        <v>3910.8656800000003</v>
      </c>
      <c r="F21" s="143">
        <v>1992.1051100000002</v>
      </c>
    </row>
    <row r="22" spans="1:6" ht="15" customHeight="1" thickBot="1">
      <c r="A22" s="222" t="s">
        <v>251</v>
      </c>
      <c r="B22" s="225"/>
      <c r="C22" s="227">
        <v>216573.88650955557</v>
      </c>
      <c r="D22" s="227">
        <v>152334.88037466668</v>
      </c>
      <c r="F22" s="144">
        <v>216573.88650955557</v>
      </c>
    </row>
    <row r="23" spans="1:6" ht="9" customHeight="1" thickTop="1">
      <c r="A23" s="224"/>
      <c r="B23" s="225"/>
      <c r="C23" s="226"/>
      <c r="D23" s="226"/>
      <c r="F23" s="143"/>
    </row>
    <row r="24" spans="1:6" ht="18" customHeight="1">
      <c r="A24" s="222" t="s">
        <v>184</v>
      </c>
      <c r="B24" s="225"/>
      <c r="C24" s="226"/>
      <c r="D24" s="226"/>
      <c r="F24" s="143"/>
    </row>
    <row r="25" spans="1:6" ht="15">
      <c r="A25" s="224" t="s">
        <v>85</v>
      </c>
      <c r="B25" s="228">
        <v>24</v>
      </c>
      <c r="C25" s="226">
        <v>74441</v>
      </c>
      <c r="D25" s="226">
        <v>74441</v>
      </c>
      <c r="F25" s="143">
        <v>74441</v>
      </c>
    </row>
    <row r="26" spans="1:12" ht="15">
      <c r="A26" s="224" t="s">
        <v>185</v>
      </c>
      <c r="B26" s="225"/>
      <c r="C26" s="226">
        <v>-650.550968</v>
      </c>
      <c r="D26" s="226">
        <v>-183.09398400000006</v>
      </c>
      <c r="F26" s="143">
        <v>-650.550968</v>
      </c>
      <c r="G26" s="213"/>
      <c r="H26" s="213"/>
      <c r="I26" s="213"/>
      <c r="J26" s="213"/>
      <c r="K26" s="213"/>
      <c r="L26" s="213"/>
    </row>
    <row r="27" spans="1:12" ht="14.25" customHeight="1">
      <c r="A27" s="224" t="s">
        <v>187</v>
      </c>
      <c r="B27" s="225"/>
      <c r="C27" s="226">
        <v>4870.598569555539</v>
      </c>
      <c r="D27" s="226">
        <v>2681.6136686666478</v>
      </c>
      <c r="F27" s="143">
        <v>4870.598569555539</v>
      </c>
      <c r="G27" s="213"/>
      <c r="H27" s="213"/>
      <c r="I27" s="213"/>
      <c r="J27" s="213"/>
      <c r="K27" s="213"/>
      <c r="L27" s="213"/>
    </row>
    <row r="28" spans="1:12" ht="15">
      <c r="A28" s="222" t="s">
        <v>252</v>
      </c>
      <c r="B28" s="225"/>
      <c r="C28" s="229">
        <v>78661.04760155555</v>
      </c>
      <c r="D28" s="229">
        <v>76939.51968466664</v>
      </c>
      <c r="F28" s="145">
        <v>78661.04760155555</v>
      </c>
      <c r="G28" s="214"/>
      <c r="H28" s="214"/>
      <c r="I28" s="214"/>
      <c r="J28" s="214"/>
      <c r="K28" s="213"/>
      <c r="L28" s="213"/>
    </row>
    <row r="29" spans="1:12" ht="15">
      <c r="A29" s="224"/>
      <c r="B29" s="225"/>
      <c r="C29" s="226"/>
      <c r="D29" s="226"/>
      <c r="F29" s="143"/>
      <c r="G29" s="213"/>
      <c r="H29" s="213"/>
      <c r="I29" s="213"/>
      <c r="J29" s="213"/>
      <c r="K29" s="213"/>
      <c r="L29" s="213"/>
    </row>
    <row r="30" spans="1:12" ht="15">
      <c r="A30" s="222" t="s">
        <v>188</v>
      </c>
      <c r="B30" s="225"/>
      <c r="C30" s="226"/>
      <c r="D30" s="226"/>
      <c r="F30" s="143"/>
      <c r="G30" s="214"/>
      <c r="H30" s="213"/>
      <c r="I30" s="213"/>
      <c r="J30" s="213"/>
      <c r="K30" s="213"/>
      <c r="L30" s="213"/>
    </row>
    <row r="31" spans="1:12" ht="15">
      <c r="A31" s="224" t="s">
        <v>69</v>
      </c>
      <c r="B31" s="225">
        <v>20</v>
      </c>
      <c r="C31" s="226">
        <v>29386.13674</v>
      </c>
      <c r="D31" s="226">
        <v>16450.11686</v>
      </c>
      <c r="F31" s="143">
        <v>29386.13674</v>
      </c>
      <c r="G31" s="213"/>
      <c r="H31" s="213"/>
      <c r="I31" s="213"/>
      <c r="J31" s="213"/>
      <c r="K31" s="213"/>
      <c r="L31" s="213"/>
    </row>
    <row r="32" spans="1:6" ht="15">
      <c r="A32" s="224" t="s">
        <v>189</v>
      </c>
      <c r="B32" s="225">
        <v>21</v>
      </c>
      <c r="C32" s="226">
        <v>106119.01722999998</v>
      </c>
      <c r="D32" s="226">
        <v>55982.48076</v>
      </c>
      <c r="F32" s="143">
        <v>106119.01722999998</v>
      </c>
    </row>
    <row r="33" spans="1:6" ht="15">
      <c r="A33" s="224" t="s">
        <v>80</v>
      </c>
      <c r="B33" s="225">
        <v>22</v>
      </c>
      <c r="C33" s="226">
        <v>0</v>
      </c>
      <c r="D33" s="226">
        <v>802.5325</v>
      </c>
      <c r="F33" s="143">
        <v>0</v>
      </c>
    </row>
    <row r="34" spans="1:6" ht="30">
      <c r="A34" s="224" t="s">
        <v>86</v>
      </c>
      <c r="B34" s="225">
        <v>23</v>
      </c>
      <c r="C34" s="226">
        <v>2116.1730900000002</v>
      </c>
      <c r="D34" s="226">
        <v>1314.68233</v>
      </c>
      <c r="F34" s="143">
        <v>2116.1730900000002</v>
      </c>
    </row>
    <row r="35" spans="1:6" ht="30">
      <c r="A35" s="224" t="s">
        <v>217</v>
      </c>
      <c r="B35" s="225">
        <v>17</v>
      </c>
      <c r="C35" s="226">
        <v>0</v>
      </c>
      <c r="D35" s="226">
        <v>703.14035</v>
      </c>
      <c r="F35" s="143">
        <v>0</v>
      </c>
    </row>
    <row r="36" spans="1:6" ht="15">
      <c r="A36" s="224" t="s">
        <v>190</v>
      </c>
      <c r="B36" s="225">
        <v>12.17</v>
      </c>
      <c r="C36" s="226">
        <v>286.37799800000005</v>
      </c>
      <c r="D36" s="226">
        <v>0</v>
      </c>
      <c r="F36" s="143">
        <v>286.37799800000005</v>
      </c>
    </row>
    <row r="37" spans="1:6" ht="15">
      <c r="A37" s="224" t="s">
        <v>218</v>
      </c>
      <c r="B37" s="225">
        <v>21</v>
      </c>
      <c r="C37" s="226">
        <v>5.133850000000001</v>
      </c>
      <c r="D37" s="226">
        <v>142.40789</v>
      </c>
      <c r="F37" s="143">
        <v>5.133850000000001</v>
      </c>
    </row>
    <row r="38" spans="1:6" ht="20.25" customHeight="1">
      <c r="A38" s="222" t="s">
        <v>254</v>
      </c>
      <c r="B38" s="225"/>
      <c r="C38" s="230">
        <v>137912.838908</v>
      </c>
      <c r="D38" s="230">
        <v>75395.36069</v>
      </c>
      <c r="F38" s="146">
        <v>137912.838908</v>
      </c>
    </row>
    <row r="39" spans="1:6" ht="30.75" customHeight="1" thickBot="1">
      <c r="A39" s="222" t="s">
        <v>253</v>
      </c>
      <c r="B39" s="225"/>
      <c r="C39" s="227">
        <v>216573.88650955557</v>
      </c>
      <c r="D39" s="227">
        <v>152334.88037466665</v>
      </c>
      <c r="F39" s="144">
        <v>216573.88650955557</v>
      </c>
    </row>
    <row r="40" spans="1:4" ht="12" customHeight="1" thickTop="1">
      <c r="A40" s="1" t="s">
        <v>317</v>
      </c>
      <c r="B40" s="58"/>
      <c r="C40" s="1"/>
      <c r="D40" s="1"/>
    </row>
    <row r="41" spans="1:4" ht="12" customHeight="1">
      <c r="A41" s="1" t="s">
        <v>318</v>
      </c>
      <c r="B41" s="58"/>
      <c r="C41" s="1"/>
      <c r="D41" s="1"/>
    </row>
    <row r="42" spans="1:4" ht="12" customHeight="1">
      <c r="A42" s="1"/>
      <c r="B42" s="58"/>
      <c r="C42" s="1"/>
      <c r="D42" s="1"/>
    </row>
    <row r="43" spans="1:4" ht="12" customHeight="1">
      <c r="A43" s="1"/>
      <c r="B43" s="58"/>
      <c r="C43" s="1"/>
      <c r="D43" s="1"/>
    </row>
    <row r="44" spans="1:4" ht="12" customHeight="1">
      <c r="A44" s="1"/>
      <c r="B44" s="58"/>
      <c r="C44" s="1"/>
      <c r="D44" s="1"/>
    </row>
    <row r="45" ht="12" customHeight="1">
      <c r="B45" s="215"/>
    </row>
  </sheetData>
  <sheetProtection/>
  <mergeCells count="3">
    <mergeCell ref="A2:D2"/>
    <mergeCell ref="A4:D4"/>
    <mergeCell ref="A1:D1"/>
  </mergeCells>
  <printOptions/>
  <pageMargins left="0.7" right="0.7" top="0.75" bottom="0.75" header="0.3" footer="0.3"/>
  <pageSetup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43"/>
  <sheetViews>
    <sheetView view="pageBreakPreview" zoomScale="120" zoomScaleSheetLayoutView="120" zoomScalePageLayoutView="0" workbookViewId="0" topLeftCell="A16">
      <selection activeCell="B27" sqref="B27"/>
    </sheetView>
  </sheetViews>
  <sheetFormatPr defaultColWidth="9.140625" defaultRowHeight="12" customHeight="1"/>
  <cols>
    <col min="1" max="1" width="38.7109375" style="0" customWidth="1"/>
    <col min="2" max="2" width="9.140625" style="246" customWidth="1"/>
    <col min="3" max="3" width="12.7109375" style="0" customWidth="1"/>
    <col min="4" max="4" width="4.140625" style="113" customWidth="1"/>
    <col min="5" max="5" width="12.7109375" style="0" customWidth="1"/>
    <col min="8" max="8" width="12.7109375" style="0" customWidth="1"/>
  </cols>
  <sheetData>
    <row r="1" spans="1:5" ht="36.75" customHeight="1">
      <c r="A1" s="233" t="s">
        <v>319</v>
      </c>
      <c r="B1" s="233"/>
      <c r="C1" s="233"/>
      <c r="D1" s="233"/>
      <c r="E1" s="233"/>
    </row>
    <row r="2" spans="1:5" ht="38.25" customHeight="1">
      <c r="A2" s="233" t="s">
        <v>320</v>
      </c>
      <c r="B2" s="233"/>
      <c r="C2" s="233"/>
      <c r="D2" s="233"/>
      <c r="E2" s="233"/>
    </row>
    <row r="5" spans="1:5" ht="12" customHeight="1">
      <c r="A5" s="147" t="s">
        <v>216</v>
      </c>
      <c r="B5" s="239"/>
      <c r="C5" s="149">
        <v>2013</v>
      </c>
      <c r="D5" s="149"/>
      <c r="E5" s="149">
        <v>2012</v>
      </c>
    </row>
    <row r="6" spans="1:5" ht="12" customHeight="1">
      <c r="A6" s="147"/>
      <c r="B6" s="240" t="s">
        <v>304</v>
      </c>
      <c r="C6" s="150" t="s">
        <v>72</v>
      </c>
      <c r="D6" s="150"/>
      <c r="E6" s="150" t="s">
        <v>19</v>
      </c>
    </row>
    <row r="7" spans="1:5" ht="12" customHeight="1">
      <c r="A7" s="124"/>
      <c r="B7" s="241"/>
      <c r="C7" s="124"/>
      <c r="D7" s="124"/>
      <c r="E7" s="124"/>
    </row>
    <row r="8" spans="1:5" ht="12" customHeight="1">
      <c r="A8" s="151" t="s">
        <v>255</v>
      </c>
      <c r="B8" s="239">
        <v>3</v>
      </c>
      <c r="C8" s="152">
        <v>30906.685169999997</v>
      </c>
      <c r="D8" s="152"/>
      <c r="E8" s="152">
        <v>33097.1576</v>
      </c>
    </row>
    <row r="9" spans="1:5" ht="12" customHeight="1">
      <c r="A9" s="147" t="s">
        <v>257</v>
      </c>
      <c r="B9" s="239"/>
      <c r="C9" s="154">
        <v>30906.685169999997</v>
      </c>
      <c r="D9" s="155"/>
      <c r="E9" s="154">
        <v>33097.1576</v>
      </c>
    </row>
    <row r="10" spans="1:5" ht="12" customHeight="1">
      <c r="A10" s="151"/>
      <c r="B10" s="239"/>
      <c r="C10" s="152"/>
      <c r="D10" s="152"/>
      <c r="E10" s="152"/>
    </row>
    <row r="11" spans="1:5" ht="12" customHeight="1">
      <c r="A11" s="151" t="s">
        <v>258</v>
      </c>
      <c r="B11" s="239" t="s">
        <v>305</v>
      </c>
      <c r="C11" s="152">
        <v>-19803.507739999997</v>
      </c>
      <c r="D11" s="152"/>
      <c r="E11" s="152">
        <v>-27302.359</v>
      </c>
    </row>
    <row r="12" spans="1:5" ht="12" customHeight="1">
      <c r="A12" s="156" t="s">
        <v>260</v>
      </c>
      <c r="B12" s="242" t="s">
        <v>324</v>
      </c>
      <c r="C12" s="152">
        <v>-347.61501000000027</v>
      </c>
      <c r="D12" s="152"/>
      <c r="E12" s="152">
        <v>72.97036999999918</v>
      </c>
    </row>
    <row r="13" spans="1:5" ht="12" customHeight="1">
      <c r="A13" s="157" t="s">
        <v>311</v>
      </c>
      <c r="B13" s="242"/>
      <c r="C13" s="154">
        <v>-20151.122749999995</v>
      </c>
      <c r="D13" s="155"/>
      <c r="E13" s="154">
        <v>-27229.38863</v>
      </c>
    </row>
    <row r="14" spans="1:5" ht="12" customHeight="1">
      <c r="A14" s="158"/>
      <c r="B14" s="242"/>
      <c r="C14" s="152"/>
      <c r="D14" s="152"/>
      <c r="E14" s="152"/>
    </row>
    <row r="15" spans="1:5" ht="12" customHeight="1">
      <c r="A15" s="158" t="s">
        <v>164</v>
      </c>
      <c r="B15" s="242">
        <v>5</v>
      </c>
      <c r="C15" s="152">
        <v>-3954.26507</v>
      </c>
      <c r="D15" s="152"/>
      <c r="E15" s="152">
        <v>-2090.1898300000003</v>
      </c>
    </row>
    <row r="16" spans="1:5" ht="12" customHeight="1">
      <c r="A16" s="158" t="s">
        <v>314</v>
      </c>
      <c r="B16" s="242"/>
      <c r="C16" s="152">
        <v>-790.218</v>
      </c>
      <c r="D16" s="152"/>
      <c r="E16" s="152"/>
    </row>
    <row r="17" spans="1:5" ht="12" customHeight="1">
      <c r="A17" s="157" t="s">
        <v>224</v>
      </c>
      <c r="B17" s="243"/>
      <c r="C17" s="155">
        <v>6011.079350000001</v>
      </c>
      <c r="D17" s="155"/>
      <c r="E17" s="155">
        <v>3777.579139999998</v>
      </c>
    </row>
    <row r="18" spans="1:5" ht="12" customHeight="1">
      <c r="A18" s="157"/>
      <c r="B18" s="243"/>
      <c r="C18" s="155"/>
      <c r="D18" s="155"/>
      <c r="E18" s="155"/>
    </row>
    <row r="19" spans="1:5" ht="12" customHeight="1">
      <c r="A19" s="158" t="s">
        <v>5</v>
      </c>
      <c r="B19" s="242">
        <v>6</v>
      </c>
      <c r="C19" s="152">
        <v>8655.01879</v>
      </c>
      <c r="D19" s="152"/>
      <c r="E19" s="152">
        <v>7207.012099999999</v>
      </c>
    </row>
    <row r="20" spans="1:5" ht="12" customHeight="1">
      <c r="A20" s="156" t="s">
        <v>264</v>
      </c>
      <c r="B20" s="242">
        <v>7</v>
      </c>
      <c r="C20" s="152">
        <v>-46.76698000000001</v>
      </c>
      <c r="D20" s="152"/>
      <c r="E20" s="152">
        <v>351.89543</v>
      </c>
    </row>
    <row r="21" spans="1:5" ht="24">
      <c r="A21" s="158" t="s">
        <v>225</v>
      </c>
      <c r="B21" s="242"/>
      <c r="C21" s="152">
        <v>16346.395779999999</v>
      </c>
      <c r="D21" s="152"/>
      <c r="E21" s="152">
        <v>14497.070300000001</v>
      </c>
    </row>
    <row r="22" spans="1:5" ht="12" customHeight="1">
      <c r="A22" s="158" t="s">
        <v>191</v>
      </c>
      <c r="B22" s="242"/>
      <c r="C22" s="152">
        <v>31.29298999999999</v>
      </c>
      <c r="D22" s="152"/>
      <c r="E22" s="152">
        <v>50.20768</v>
      </c>
    </row>
    <row r="23" spans="1:6" ht="15">
      <c r="A23" s="158" t="s">
        <v>8</v>
      </c>
      <c r="B23" s="242">
        <v>8</v>
      </c>
      <c r="C23" s="152">
        <v>0</v>
      </c>
      <c r="D23" s="152"/>
      <c r="E23" s="152">
        <v>-2.09497</v>
      </c>
      <c r="F23" s="152"/>
    </row>
    <row r="24" spans="1:6" ht="24">
      <c r="A24" s="157" t="s">
        <v>9</v>
      </c>
      <c r="B24" s="242">
        <v>9</v>
      </c>
      <c r="C24" s="152">
        <v>-24788.384982777774</v>
      </c>
      <c r="D24" s="152"/>
      <c r="E24" s="152">
        <v>-21855.201910277778</v>
      </c>
      <c r="F24" s="152"/>
    </row>
    <row r="25" spans="1:5" ht="15">
      <c r="A25" s="157" t="s">
        <v>26</v>
      </c>
      <c r="B25" s="242">
        <v>9</v>
      </c>
      <c r="C25" s="220">
        <v>-3694.6409411111113</v>
      </c>
      <c r="D25" s="152"/>
      <c r="E25" s="220">
        <v>-221.6335500416659</v>
      </c>
    </row>
    <row r="26" spans="1:5" ht="12" customHeight="1">
      <c r="A26" s="158"/>
      <c r="B26" s="242"/>
      <c r="C26" s="152"/>
      <c r="D26" s="152"/>
      <c r="E26" s="152"/>
    </row>
    <row r="27" spans="1:5" ht="24">
      <c r="A27" s="156" t="s">
        <v>193</v>
      </c>
      <c r="B27" s="242">
        <v>12</v>
      </c>
      <c r="C27" s="152">
        <v>2513.994006111117</v>
      </c>
      <c r="D27" s="152"/>
      <c r="E27" s="152">
        <v>3804.834219680555</v>
      </c>
    </row>
    <row r="28" spans="1:5" ht="15.75" thickBot="1">
      <c r="A28" s="157" t="s">
        <v>28</v>
      </c>
      <c r="B28" s="242"/>
      <c r="C28" s="159">
        <v>2513.994006111117</v>
      </c>
      <c r="D28" s="155"/>
      <c r="E28" s="159">
        <v>3804.8342196805556</v>
      </c>
    </row>
    <row r="29" spans="1:5" ht="12" customHeight="1" thickTop="1">
      <c r="A29" s="157"/>
      <c r="B29" s="242"/>
      <c r="C29" s="155"/>
      <c r="D29" s="155"/>
      <c r="E29" s="155"/>
    </row>
    <row r="30" spans="1:5" ht="12" customHeight="1">
      <c r="A30" s="158" t="s">
        <v>11</v>
      </c>
      <c r="B30" s="242">
        <v>12</v>
      </c>
      <c r="C30" s="152">
        <v>-325.0095352222223</v>
      </c>
      <c r="D30" s="152"/>
      <c r="E30" s="152">
        <v>-1572.1726059361113</v>
      </c>
    </row>
    <row r="31" spans="1:5" ht="12" customHeight="1">
      <c r="A31" s="156"/>
      <c r="B31" s="242"/>
      <c r="C31" s="152"/>
      <c r="D31" s="152"/>
      <c r="E31" s="152">
        <v>0</v>
      </c>
    </row>
    <row r="32" spans="1:5" ht="12" customHeight="1">
      <c r="A32" s="156" t="s">
        <v>194</v>
      </c>
      <c r="B32" s="242"/>
      <c r="C32" s="152">
        <v>2188.9844708888945</v>
      </c>
      <c r="D32" s="152"/>
      <c r="E32" s="152">
        <v>2232.6616137444444</v>
      </c>
    </row>
    <row r="33" spans="1:5" ht="12" customHeight="1">
      <c r="A33" s="182"/>
      <c r="B33" s="244"/>
      <c r="C33" s="183"/>
      <c r="D33" s="183"/>
      <c r="E33" s="183">
        <v>0</v>
      </c>
    </row>
    <row r="34" spans="1:8" ht="12" customHeight="1">
      <c r="A34" s="182" t="s">
        <v>195</v>
      </c>
      <c r="B34" s="244"/>
      <c r="C34" s="183"/>
      <c r="D34" s="183"/>
      <c r="E34" s="183">
        <v>0</v>
      </c>
      <c r="H34" s="183"/>
    </row>
    <row r="35" spans="1:8" ht="12" customHeight="1">
      <c r="A35" s="182" t="s">
        <v>196</v>
      </c>
      <c r="B35" s="244"/>
      <c r="C35" s="183">
        <v>2188.9844708888945</v>
      </c>
      <c r="D35" s="183"/>
      <c r="E35" s="183">
        <v>2232.66161374444</v>
      </c>
      <c r="H35" s="183"/>
    </row>
    <row r="36" spans="1:8" ht="12" customHeight="1">
      <c r="A36" s="182" t="s">
        <v>197</v>
      </c>
      <c r="B36" s="244"/>
      <c r="C36" s="183">
        <v>0</v>
      </c>
      <c r="D36" s="183"/>
      <c r="E36" s="183">
        <v>0</v>
      </c>
      <c r="H36" s="183"/>
    </row>
    <row r="39" spans="1:2" ht="12" customHeight="1">
      <c r="A39" s="1" t="s">
        <v>317</v>
      </c>
      <c r="B39" s="245"/>
    </row>
    <row r="40" spans="1:2" ht="12" customHeight="1">
      <c r="A40" s="1" t="s">
        <v>318</v>
      </c>
      <c r="B40" s="245"/>
    </row>
    <row r="43" ht="12" customHeight="1">
      <c r="C43" s="221"/>
    </row>
    <row r="103" ht="12" customHeight="1"/>
    <row r="106" ht="12" customHeight="1"/>
    <row r="108" ht="12" customHeight="1"/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20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140625" defaultRowHeight="12" customHeight="1"/>
  <cols>
    <col min="1" max="1" width="37.8515625" style="0" customWidth="1"/>
    <col min="2" max="2" width="11.28125" style="0" customWidth="1"/>
    <col min="4" max="4" width="1.7109375" style="0" customWidth="1"/>
    <col min="5" max="5" width="19.140625" style="0" customWidth="1"/>
    <col min="6" max="6" width="3.140625" style="0" hidden="1" customWidth="1"/>
    <col min="7" max="9" width="0" style="0" hidden="1" customWidth="1"/>
  </cols>
  <sheetData>
    <row r="1" spans="1:5" ht="36.75" customHeight="1">
      <c r="A1" s="233" t="s">
        <v>319</v>
      </c>
      <c r="B1" s="233"/>
      <c r="C1" s="233"/>
      <c r="D1" s="233"/>
      <c r="E1" s="233"/>
    </row>
    <row r="2" spans="1:5" ht="36.75" customHeight="1">
      <c r="A2" s="233" t="s">
        <v>321</v>
      </c>
      <c r="B2" s="233"/>
      <c r="C2" s="233"/>
      <c r="D2" s="233"/>
      <c r="E2" s="233"/>
    </row>
    <row r="5" spans="1:9" ht="12" customHeight="1">
      <c r="A5" s="124"/>
      <c r="B5" s="124"/>
      <c r="C5" s="160">
        <v>2013</v>
      </c>
      <c r="D5" s="160"/>
      <c r="E5" s="160">
        <v>2012</v>
      </c>
      <c r="F5" s="160"/>
      <c r="G5" s="160">
        <v>2011</v>
      </c>
      <c r="I5" s="160">
        <v>2013</v>
      </c>
    </row>
    <row r="6" spans="1:9" ht="12" customHeight="1">
      <c r="A6" s="124"/>
      <c r="B6" s="181" t="s">
        <v>304</v>
      </c>
      <c r="C6" s="161" t="s">
        <v>72</v>
      </c>
      <c r="D6" s="161"/>
      <c r="E6" s="161" t="s">
        <v>19</v>
      </c>
      <c r="F6" s="161"/>
      <c r="G6" s="161" t="s">
        <v>19</v>
      </c>
      <c r="I6" s="161" t="s">
        <v>72</v>
      </c>
    </row>
    <row r="7" spans="1:9" ht="12" customHeight="1">
      <c r="A7" s="162"/>
      <c r="B7" s="148"/>
      <c r="C7" s="149"/>
      <c r="D7" s="149"/>
      <c r="E7" s="149"/>
      <c r="F7" s="149"/>
      <c r="G7" s="149"/>
      <c r="I7" s="149"/>
    </row>
    <row r="8" spans="1:9" ht="15.75" customHeight="1" thickBot="1">
      <c r="A8" s="157" t="s">
        <v>266</v>
      </c>
      <c r="B8" s="163"/>
      <c r="C8" s="164">
        <v>2188.9844708888945</v>
      </c>
      <c r="D8" s="165"/>
      <c r="E8" s="164">
        <v>2232.6616137444234</v>
      </c>
      <c r="F8" s="165"/>
      <c r="G8" s="164">
        <v>-3734.123089999909</v>
      </c>
      <c r="I8" s="164">
        <v>2188.9844708888945</v>
      </c>
    </row>
    <row r="9" spans="1:9" ht="15.75" customHeight="1" thickTop="1">
      <c r="A9" s="157" t="s">
        <v>198</v>
      </c>
      <c r="B9" s="163"/>
      <c r="C9" s="165"/>
      <c r="D9" s="165"/>
      <c r="E9" s="165"/>
      <c r="F9" s="165"/>
      <c r="G9" s="165"/>
      <c r="I9" s="165"/>
    </row>
    <row r="10" spans="1:9" ht="24.75">
      <c r="A10" s="158" t="s">
        <v>199</v>
      </c>
      <c r="B10" s="166">
        <v>12</v>
      </c>
      <c r="C10" s="167">
        <v>-585.17746</v>
      </c>
      <c r="D10" s="167"/>
      <c r="E10" s="167">
        <v>152.779</v>
      </c>
      <c r="F10" s="167"/>
      <c r="G10" s="167">
        <v>-371.816</v>
      </c>
      <c r="I10" s="167">
        <v>-585.17746</v>
      </c>
    </row>
    <row r="11" spans="1:9" ht="24.75">
      <c r="A11" s="158" t="s">
        <v>111</v>
      </c>
      <c r="B11" s="166">
        <v>12</v>
      </c>
      <c r="C11" s="167">
        <v>117.72047599999999</v>
      </c>
      <c r="D11" s="167"/>
      <c r="E11" s="167">
        <v>-31.24073399999999</v>
      </c>
      <c r="F11" s="167"/>
      <c r="G11" s="167">
        <v>74.36319999999999</v>
      </c>
      <c r="I11" s="167">
        <v>117.72047599999999</v>
      </c>
    </row>
    <row r="12" spans="1:9" ht="24.75">
      <c r="A12" s="157" t="s">
        <v>112</v>
      </c>
      <c r="B12" s="168">
        <v>12</v>
      </c>
      <c r="C12" s="169">
        <v>-467.4569839999999</v>
      </c>
      <c r="D12" s="165"/>
      <c r="E12" s="169">
        <v>121.53826600000001</v>
      </c>
      <c r="F12" s="165"/>
      <c r="G12" s="169">
        <v>-297.45279999999997</v>
      </c>
      <c r="I12" s="169">
        <v>-467.4569839999999</v>
      </c>
    </row>
    <row r="13" spans="1:9" ht="17.25" customHeight="1" thickBot="1">
      <c r="A13" s="170" t="s">
        <v>220</v>
      </c>
      <c r="B13" s="168"/>
      <c r="C13" s="164">
        <v>1721.527486888894</v>
      </c>
      <c r="D13" s="165"/>
      <c r="E13" s="164">
        <v>2354.1998797444235</v>
      </c>
      <c r="F13" s="165"/>
      <c r="G13" s="164">
        <v>-4031.575889999909</v>
      </c>
      <c r="I13" s="164">
        <v>1721.527486888894</v>
      </c>
    </row>
    <row r="14" spans="1:9" ht="12" customHeight="1" thickTop="1">
      <c r="A14" s="170"/>
      <c r="B14" s="166"/>
      <c r="C14" s="165"/>
      <c r="D14" s="165"/>
      <c r="E14" s="165"/>
      <c r="F14" s="165"/>
      <c r="G14" s="165"/>
      <c r="I14" s="165"/>
    </row>
    <row r="15" spans="1:9" ht="12" customHeight="1">
      <c r="A15" s="170" t="s">
        <v>221</v>
      </c>
      <c r="B15" s="171"/>
      <c r="C15" s="172"/>
      <c r="D15" s="173"/>
      <c r="E15" s="172">
        <v>0</v>
      </c>
      <c r="F15" s="173"/>
      <c r="G15" s="172">
        <v>0</v>
      </c>
      <c r="I15" s="172"/>
    </row>
    <row r="16" spans="1:9" ht="12" customHeight="1">
      <c r="A16" s="174" t="s">
        <v>200</v>
      </c>
      <c r="B16" s="175"/>
      <c r="C16" s="176">
        <v>1721.527486888894</v>
      </c>
      <c r="D16" s="173"/>
      <c r="E16" s="176">
        <v>2354.1998797444235</v>
      </c>
      <c r="F16" s="173"/>
      <c r="G16" s="176">
        <v>-4031.575889999909</v>
      </c>
      <c r="I16" s="176">
        <v>1721.527486888894</v>
      </c>
    </row>
    <row r="17" spans="1:9" ht="12" customHeight="1">
      <c r="A17" s="174" t="s">
        <v>201</v>
      </c>
      <c r="B17" s="175"/>
      <c r="C17" s="176"/>
      <c r="D17" s="173"/>
      <c r="E17" s="176">
        <v>0</v>
      </c>
      <c r="F17" s="173"/>
      <c r="G17" s="176">
        <v>0</v>
      </c>
      <c r="I17" s="176">
        <v>0</v>
      </c>
    </row>
    <row r="19" spans="1:2" ht="12" customHeight="1">
      <c r="A19" s="1" t="s">
        <v>317</v>
      </c>
      <c r="B19" s="58"/>
    </row>
    <row r="20" spans="1:2" ht="12" customHeight="1">
      <c r="A20" s="1" t="s">
        <v>318</v>
      </c>
      <c r="B20" s="58"/>
    </row>
    <row r="21" ht="60" customHeight="1"/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45"/>
  <sheetViews>
    <sheetView view="pageBreakPreview" zoomScaleSheetLayoutView="100" zoomScalePageLayoutView="0" workbookViewId="0" topLeftCell="A1">
      <selection activeCell="H21" sqref="H21"/>
    </sheetView>
  </sheetViews>
  <sheetFormatPr defaultColWidth="9.140625" defaultRowHeight="15"/>
  <cols>
    <col min="1" max="1" width="34.00390625" style="0" customWidth="1"/>
    <col min="3" max="3" width="1.7109375" style="0" customWidth="1"/>
    <col min="5" max="5" width="1.57421875" style="0" customWidth="1"/>
    <col min="7" max="7" width="2.7109375" style="0" customWidth="1"/>
    <col min="9" max="9" width="1.57421875" style="0" customWidth="1"/>
  </cols>
  <sheetData>
    <row r="1" spans="1:10" ht="47.25" customHeight="1">
      <c r="A1" s="233" t="s">
        <v>319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15.75">
      <c r="A2" s="233" t="s">
        <v>322</v>
      </c>
      <c r="B2" s="233"/>
      <c r="C2" s="233"/>
      <c r="D2" s="233"/>
      <c r="E2" s="233"/>
      <c r="F2" s="233"/>
      <c r="G2" s="233"/>
      <c r="H2" s="233"/>
      <c r="I2" s="233"/>
      <c r="J2" s="233"/>
    </row>
    <row r="6" spans="1:10" ht="18.75">
      <c r="A6" s="95"/>
      <c r="B6" s="17"/>
      <c r="C6" s="17"/>
      <c r="D6" s="17"/>
      <c r="E6" s="17"/>
      <c r="F6" s="17"/>
      <c r="G6" s="1"/>
      <c r="H6" s="17"/>
      <c r="I6" s="17"/>
      <c r="J6" s="17"/>
    </row>
    <row r="7" spans="1:10" ht="18.75">
      <c r="A7" s="95"/>
      <c r="B7" s="17"/>
      <c r="C7" s="17"/>
      <c r="D7" s="160"/>
      <c r="E7" s="160"/>
      <c r="F7" s="160"/>
      <c r="G7" s="160"/>
      <c r="H7" s="160" t="s">
        <v>229</v>
      </c>
      <c r="I7" s="160"/>
      <c r="J7" s="160"/>
    </row>
    <row r="8" spans="1:10" ht="18.75">
      <c r="A8" s="95"/>
      <c r="B8" s="17"/>
      <c r="C8" s="17"/>
      <c r="D8" s="160"/>
      <c r="E8" s="160"/>
      <c r="F8" s="160"/>
      <c r="G8" s="160"/>
      <c r="H8" s="160" t="s">
        <v>230</v>
      </c>
      <c r="I8" s="160"/>
      <c r="J8" s="160"/>
    </row>
    <row r="9" spans="1:10" ht="18.75">
      <c r="A9" s="95"/>
      <c r="B9" s="17"/>
      <c r="C9" s="17"/>
      <c r="D9" s="160"/>
      <c r="E9" s="160"/>
      <c r="F9" s="160"/>
      <c r="G9" s="160"/>
      <c r="H9" s="160" t="s">
        <v>231</v>
      </c>
      <c r="I9" s="160"/>
      <c r="J9" s="160"/>
    </row>
    <row r="10" spans="1:10" ht="15">
      <c r="A10" s="124"/>
      <c r="B10" s="125"/>
      <c r="C10" s="1"/>
      <c r="D10" s="160"/>
      <c r="E10" s="160"/>
      <c r="F10" s="160"/>
      <c r="G10" s="160"/>
      <c r="H10" s="160" t="s">
        <v>232</v>
      </c>
      <c r="I10" s="160"/>
      <c r="J10" s="160"/>
    </row>
    <row r="11" spans="1:10" ht="15">
      <c r="A11" s="126"/>
      <c r="B11" s="125"/>
      <c r="C11" s="1"/>
      <c r="D11" s="160"/>
      <c r="E11" s="160"/>
      <c r="F11" s="160" t="s">
        <v>233</v>
      </c>
      <c r="G11" s="160"/>
      <c r="H11" s="216" t="s">
        <v>234</v>
      </c>
      <c r="I11" s="216"/>
      <c r="J11" s="160"/>
    </row>
    <row r="12" spans="1:10" ht="15">
      <c r="A12" s="126"/>
      <c r="B12" s="125"/>
      <c r="C12" s="1"/>
      <c r="D12" s="160" t="s">
        <v>306</v>
      </c>
      <c r="E12" s="160"/>
      <c r="F12" s="160" t="s">
        <v>235</v>
      </c>
      <c r="G12" s="160"/>
      <c r="H12" s="216" t="s">
        <v>236</v>
      </c>
      <c r="I12" s="216"/>
      <c r="J12" s="160"/>
    </row>
    <row r="13" spans="1:10" ht="15">
      <c r="A13" s="126"/>
      <c r="B13" s="125"/>
      <c r="C13" s="1"/>
      <c r="D13" s="160" t="s">
        <v>241</v>
      </c>
      <c r="E13" s="160"/>
      <c r="F13" s="160" t="s">
        <v>237</v>
      </c>
      <c r="G13" s="160"/>
      <c r="H13" s="216" t="s">
        <v>238</v>
      </c>
      <c r="I13" s="216"/>
      <c r="J13" s="160" t="s">
        <v>29</v>
      </c>
    </row>
    <row r="14" spans="1:10" ht="15">
      <c r="A14" s="124"/>
      <c r="B14" s="128" t="s">
        <v>55</v>
      </c>
      <c r="C14" s="129"/>
      <c r="D14" s="217"/>
      <c r="E14" s="211"/>
      <c r="F14" s="218" t="s">
        <v>239</v>
      </c>
      <c r="G14" s="219"/>
      <c r="H14" s="218" t="s">
        <v>240</v>
      </c>
      <c r="I14" s="219"/>
      <c r="J14" s="217" t="s">
        <v>241</v>
      </c>
    </row>
    <row r="15" spans="1:10" ht="15">
      <c r="A15" s="1"/>
      <c r="B15" s="1"/>
      <c r="C15" s="1"/>
      <c r="D15" s="130" t="s">
        <v>72</v>
      </c>
      <c r="E15" s="131"/>
      <c r="F15" s="130" t="s">
        <v>72</v>
      </c>
      <c r="G15" s="1"/>
      <c r="H15" s="130" t="s">
        <v>72</v>
      </c>
      <c r="I15" s="1"/>
      <c r="J15" s="130" t="s">
        <v>72</v>
      </c>
    </row>
    <row r="16" spans="1:10" ht="15">
      <c r="A16" s="1"/>
      <c r="B16" s="1"/>
      <c r="C16" s="1"/>
      <c r="D16" s="131"/>
      <c r="E16" s="131"/>
      <c r="F16" s="1"/>
      <c r="G16" s="1"/>
      <c r="H16" s="1"/>
      <c r="I16" s="1"/>
      <c r="J16" s="131"/>
    </row>
    <row r="17" spans="1:10" ht="15">
      <c r="A17" s="132" t="s">
        <v>312</v>
      </c>
      <c r="B17" s="125"/>
      <c r="C17" s="1"/>
      <c r="D17" s="133">
        <v>60000</v>
      </c>
      <c r="E17" s="133"/>
      <c r="F17" s="133">
        <v>449</v>
      </c>
      <c r="G17" s="133"/>
      <c r="H17" s="134">
        <v>-305</v>
      </c>
      <c r="I17" s="135"/>
      <c r="J17" s="133">
        <v>60144</v>
      </c>
    </row>
    <row r="18" spans="1:10" ht="15">
      <c r="A18" s="126" t="s">
        <v>242</v>
      </c>
      <c r="B18" s="125"/>
      <c r="C18" s="1"/>
      <c r="D18" s="137">
        <v>0</v>
      </c>
      <c r="E18" s="137"/>
      <c r="F18" s="137">
        <v>2233</v>
      </c>
      <c r="G18" s="137"/>
      <c r="H18" s="137">
        <v>0</v>
      </c>
      <c r="I18" s="136"/>
      <c r="J18" s="137">
        <v>2233</v>
      </c>
    </row>
    <row r="19" spans="1:10" ht="15">
      <c r="A19" s="126" t="s">
        <v>243</v>
      </c>
      <c r="B19" s="125"/>
      <c r="C19" s="1"/>
      <c r="D19" s="137">
        <v>0</v>
      </c>
      <c r="E19" s="137"/>
      <c r="F19" s="137">
        <v>0</v>
      </c>
      <c r="G19" s="137"/>
      <c r="H19" s="137">
        <v>122</v>
      </c>
      <c r="I19" s="136"/>
      <c r="J19" s="137">
        <v>122</v>
      </c>
    </row>
    <row r="20" spans="1:10" ht="15">
      <c r="A20" s="132" t="s">
        <v>244</v>
      </c>
      <c r="B20" s="125"/>
      <c r="C20" s="1"/>
      <c r="D20" s="138">
        <v>0</v>
      </c>
      <c r="E20" s="207"/>
      <c r="F20" s="138">
        <v>2233</v>
      </c>
      <c r="G20" s="207"/>
      <c r="H20" s="138">
        <v>-183</v>
      </c>
      <c r="I20" s="207"/>
      <c r="J20" s="138">
        <v>2050</v>
      </c>
    </row>
    <row r="21" spans="1:10" ht="15.75" thickBot="1">
      <c r="A21" s="132" t="s">
        <v>245</v>
      </c>
      <c r="B21" s="125"/>
      <c r="C21" s="1"/>
      <c r="D21" s="139">
        <v>14441</v>
      </c>
      <c r="E21" s="208"/>
      <c r="F21" s="139">
        <v>0</v>
      </c>
      <c r="G21" s="208"/>
      <c r="H21" s="139">
        <v>0</v>
      </c>
      <c r="I21" s="208"/>
      <c r="J21" s="139">
        <v>14441</v>
      </c>
    </row>
    <row r="22" spans="1:10" ht="15.75" thickTop="1">
      <c r="A22" s="132" t="s">
        <v>246</v>
      </c>
      <c r="B22" s="125"/>
      <c r="C22" s="1"/>
      <c r="D22" s="137">
        <v>74441</v>
      </c>
      <c r="E22" s="137"/>
      <c r="F22" s="137">
        <v>2682</v>
      </c>
      <c r="G22" s="137"/>
      <c r="H22" s="1">
        <v>-183</v>
      </c>
      <c r="I22" s="137"/>
      <c r="J22" s="137">
        <v>76940</v>
      </c>
    </row>
    <row r="23" spans="1:10" ht="15">
      <c r="A23" s="126" t="s">
        <v>242</v>
      </c>
      <c r="B23" s="125"/>
      <c r="C23" s="1"/>
      <c r="D23" s="137"/>
      <c r="E23" s="137"/>
      <c r="F23" s="137">
        <v>2188.984470888894</v>
      </c>
      <c r="G23" s="137"/>
      <c r="H23" s="137"/>
      <c r="I23" s="137"/>
      <c r="J23" s="137">
        <v>2188.984470888894</v>
      </c>
    </row>
    <row r="24" spans="1:10" ht="15">
      <c r="A24" s="126" t="s">
        <v>243</v>
      </c>
      <c r="B24" s="125"/>
      <c r="C24" s="1"/>
      <c r="D24" s="137"/>
      <c r="E24" s="137"/>
      <c r="F24" s="137"/>
      <c r="G24" s="137"/>
      <c r="H24" s="137">
        <v>-467.4569839999999</v>
      </c>
      <c r="I24" s="137"/>
      <c r="J24" s="137">
        <v>-467.4569839999999</v>
      </c>
    </row>
    <row r="25" spans="1:10" ht="15">
      <c r="A25" s="132" t="s">
        <v>244</v>
      </c>
      <c r="B25" s="125"/>
      <c r="C25" s="1"/>
      <c r="D25" s="137"/>
      <c r="E25" s="137"/>
      <c r="F25" s="137">
        <v>2188.984470888894</v>
      </c>
      <c r="G25" s="137"/>
      <c r="H25" s="137">
        <v>-467.4569839999999</v>
      </c>
      <c r="I25" s="137"/>
      <c r="J25" s="137">
        <v>1721.5274868888941</v>
      </c>
    </row>
    <row r="26" spans="1:10" ht="15.75" thickBot="1">
      <c r="A26" s="132" t="s">
        <v>245</v>
      </c>
      <c r="B26" s="125"/>
      <c r="C26" s="1"/>
      <c r="D26" s="139">
        <v>0</v>
      </c>
      <c r="E26" s="133"/>
      <c r="F26" s="139">
        <v>0</v>
      </c>
      <c r="G26" s="133"/>
      <c r="H26" s="139">
        <v>0</v>
      </c>
      <c r="I26" s="133"/>
      <c r="J26" s="139">
        <v>0</v>
      </c>
    </row>
    <row r="27" spans="1:10" ht="16.5" thickBot="1" thickTop="1">
      <c r="A27" s="132" t="s">
        <v>313</v>
      </c>
      <c r="B27" s="125"/>
      <c r="C27" s="1"/>
      <c r="D27" s="139">
        <v>74441</v>
      </c>
      <c r="E27" s="133"/>
      <c r="F27" s="139">
        <v>4870.984470888894</v>
      </c>
      <c r="G27" s="133"/>
      <c r="H27" s="139">
        <v>-650.4569839999999</v>
      </c>
      <c r="I27" s="133"/>
      <c r="J27" s="139">
        <v>78661.5274868889</v>
      </c>
    </row>
    <row r="28" ht="15.75" thickTop="1"/>
    <row r="29" spans="1:2" ht="15">
      <c r="A29" s="1" t="s">
        <v>317</v>
      </c>
      <c r="B29" s="58"/>
    </row>
    <row r="30" spans="1:2" ht="15">
      <c r="A30" s="1" t="s">
        <v>318</v>
      </c>
      <c r="B30" s="58"/>
    </row>
    <row r="31" spans="1:10" ht="18.75" hidden="1">
      <c r="A31" s="95"/>
      <c r="B31" s="17"/>
      <c r="C31" s="17"/>
      <c r="D31" s="160"/>
      <c r="E31" s="160"/>
      <c r="F31" s="160"/>
      <c r="G31" s="160"/>
      <c r="H31" s="160" t="s">
        <v>229</v>
      </c>
      <c r="I31" s="160"/>
      <c r="J31" s="160"/>
    </row>
    <row r="32" spans="1:10" ht="18.75" hidden="1">
      <c r="A32" s="95"/>
      <c r="B32" s="17"/>
      <c r="C32" s="17"/>
      <c r="D32" s="160"/>
      <c r="E32" s="160"/>
      <c r="F32" s="160"/>
      <c r="G32" s="160"/>
      <c r="H32" s="160" t="s">
        <v>230</v>
      </c>
      <c r="I32" s="160"/>
      <c r="J32" s="160"/>
    </row>
    <row r="33" spans="1:10" ht="18.75" hidden="1">
      <c r="A33" s="95"/>
      <c r="B33" s="17"/>
      <c r="C33" s="17"/>
      <c r="D33" s="160"/>
      <c r="E33" s="160"/>
      <c r="F33" s="160"/>
      <c r="G33" s="160"/>
      <c r="H33" s="160" t="s">
        <v>231</v>
      </c>
      <c r="I33" s="160"/>
      <c r="J33" s="160"/>
    </row>
    <row r="34" spans="1:10" ht="15" hidden="1">
      <c r="A34" s="124"/>
      <c r="B34" s="125"/>
      <c r="C34" s="1"/>
      <c r="D34" s="160"/>
      <c r="E34" s="160"/>
      <c r="F34" s="160"/>
      <c r="G34" s="160"/>
      <c r="H34" s="160" t="s">
        <v>232</v>
      </c>
      <c r="I34" s="160"/>
      <c r="J34" s="160"/>
    </row>
    <row r="35" spans="1:10" ht="15" hidden="1">
      <c r="A35" s="126"/>
      <c r="B35" s="125"/>
      <c r="C35" s="1"/>
      <c r="D35" s="160"/>
      <c r="E35" s="160"/>
      <c r="F35" s="160" t="s">
        <v>233</v>
      </c>
      <c r="G35" s="160"/>
      <c r="H35" s="216" t="s">
        <v>234</v>
      </c>
      <c r="I35" s="216"/>
      <c r="J35" s="160"/>
    </row>
    <row r="36" spans="1:10" ht="15" hidden="1">
      <c r="A36" s="126"/>
      <c r="B36" s="125"/>
      <c r="C36" s="1"/>
      <c r="D36" s="160" t="s">
        <v>306</v>
      </c>
      <c r="E36" s="160"/>
      <c r="F36" s="160" t="s">
        <v>235</v>
      </c>
      <c r="G36" s="160"/>
      <c r="H36" s="216" t="s">
        <v>236</v>
      </c>
      <c r="I36" s="216"/>
      <c r="J36" s="160"/>
    </row>
    <row r="37" spans="1:10" ht="15" hidden="1">
      <c r="A37" s="126"/>
      <c r="B37" s="125"/>
      <c r="C37" s="1"/>
      <c r="D37" s="160" t="s">
        <v>241</v>
      </c>
      <c r="E37" s="160"/>
      <c r="F37" s="160" t="s">
        <v>237</v>
      </c>
      <c r="G37" s="160"/>
      <c r="H37" s="216" t="s">
        <v>238</v>
      </c>
      <c r="I37" s="216"/>
      <c r="J37" s="160" t="s">
        <v>29</v>
      </c>
    </row>
    <row r="38" spans="1:10" ht="15" hidden="1">
      <c r="A38" s="124"/>
      <c r="B38" s="128" t="s">
        <v>55</v>
      </c>
      <c r="C38" s="129"/>
      <c r="D38" s="217"/>
      <c r="E38" s="211"/>
      <c r="F38" s="218" t="s">
        <v>239</v>
      </c>
      <c r="G38" s="219"/>
      <c r="H38" s="218" t="s">
        <v>240</v>
      </c>
      <c r="I38" s="219"/>
      <c r="J38" s="217" t="s">
        <v>241</v>
      </c>
    </row>
    <row r="39" spans="1:10" ht="15" hidden="1">
      <c r="A39" s="1"/>
      <c r="B39" s="1"/>
      <c r="C39" s="1"/>
      <c r="D39" s="130" t="s">
        <v>72</v>
      </c>
      <c r="E39" s="131"/>
      <c r="F39" s="130" t="s">
        <v>72</v>
      </c>
      <c r="G39" s="1"/>
      <c r="H39" s="130" t="s">
        <v>72</v>
      </c>
      <c r="I39" s="1"/>
      <c r="J39" s="130" t="s">
        <v>72</v>
      </c>
    </row>
    <row r="40" spans="1:10" ht="15" hidden="1">
      <c r="A40" s="132" t="s">
        <v>246</v>
      </c>
      <c r="B40" s="125"/>
      <c r="C40" s="1"/>
      <c r="D40" s="137">
        <v>74441</v>
      </c>
      <c r="E40" s="137"/>
      <c r="F40" s="137">
        <v>2682</v>
      </c>
      <c r="G40" s="137"/>
      <c r="H40" s="137">
        <v>-183</v>
      </c>
      <c r="I40" s="137"/>
      <c r="J40" s="137">
        <v>76940</v>
      </c>
    </row>
    <row r="41" spans="1:10" ht="15" hidden="1">
      <c r="A41" s="126" t="s">
        <v>242</v>
      </c>
      <c r="B41" s="125"/>
      <c r="C41" s="1"/>
      <c r="D41" s="137">
        <v>0</v>
      </c>
      <c r="E41" s="137"/>
      <c r="F41" s="137">
        <v>2188.984470888894</v>
      </c>
      <c r="G41" s="137"/>
      <c r="H41" s="137">
        <v>0</v>
      </c>
      <c r="I41" s="137"/>
      <c r="J41" s="137">
        <v>2188.984470888894</v>
      </c>
    </row>
    <row r="42" spans="1:10" ht="15" hidden="1">
      <c r="A42" s="126" t="s">
        <v>243</v>
      </c>
      <c r="B42" s="125"/>
      <c r="C42" s="1"/>
      <c r="D42" s="137">
        <v>0</v>
      </c>
      <c r="E42" s="137"/>
      <c r="F42" s="137">
        <v>0</v>
      </c>
      <c r="G42" s="137"/>
      <c r="H42" s="137">
        <v>-467.4569839999999</v>
      </c>
      <c r="I42" s="137"/>
      <c r="J42" s="137">
        <v>-467.4569839999999</v>
      </c>
    </row>
    <row r="43" spans="1:10" ht="15" hidden="1">
      <c r="A43" s="132" t="s">
        <v>244</v>
      </c>
      <c r="B43" s="125"/>
      <c r="C43" s="1"/>
      <c r="D43" s="137">
        <v>0</v>
      </c>
      <c r="E43" s="137"/>
      <c r="F43" s="137">
        <v>2188.984470888894</v>
      </c>
      <c r="G43" s="137"/>
      <c r="H43" s="137">
        <v>-467.4569839999999</v>
      </c>
      <c r="I43" s="137"/>
      <c r="J43" s="137">
        <v>1721.5274868888941</v>
      </c>
    </row>
    <row r="44" spans="1:10" ht="15.75" hidden="1" thickBot="1">
      <c r="A44" s="132" t="s">
        <v>245</v>
      </c>
      <c r="B44" s="125"/>
      <c r="C44" s="1"/>
      <c r="D44" s="139">
        <v>0</v>
      </c>
      <c r="E44" s="133"/>
      <c r="F44" s="139">
        <v>0</v>
      </c>
      <c r="G44" s="133"/>
      <c r="H44" s="139">
        <v>0</v>
      </c>
      <c r="I44" s="133"/>
      <c r="J44" s="139">
        <v>0</v>
      </c>
    </row>
    <row r="45" spans="1:10" ht="16.5" hidden="1" thickBot="1" thickTop="1">
      <c r="A45" s="132" t="s">
        <v>313</v>
      </c>
      <c r="B45" s="125"/>
      <c r="C45" s="1"/>
      <c r="D45" s="139">
        <v>74441</v>
      </c>
      <c r="E45" s="133"/>
      <c r="F45" s="139">
        <v>4870.984470888894</v>
      </c>
      <c r="G45" s="133"/>
      <c r="H45" s="139">
        <v>-650.4569839999999</v>
      </c>
      <c r="I45" s="133"/>
      <c r="J45" s="139">
        <v>78661.5274868889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55"/>
  <sheetViews>
    <sheetView view="pageBreakPreview" zoomScaleSheetLayoutView="100" zoomScalePageLayoutView="0" workbookViewId="0" topLeftCell="A13">
      <selection activeCell="B35" sqref="B35"/>
    </sheetView>
  </sheetViews>
  <sheetFormatPr defaultColWidth="9.140625" defaultRowHeight="15"/>
  <cols>
    <col min="1" max="1" width="57.7109375" style="0" customWidth="1"/>
    <col min="2" max="2" width="13.00390625" style="0" customWidth="1"/>
    <col min="3" max="3" width="1.57421875" style="0" customWidth="1"/>
    <col min="4" max="4" width="13.28125" style="0" customWidth="1"/>
  </cols>
  <sheetData>
    <row r="1" spans="1:10" ht="34.5" customHeight="1">
      <c r="A1" s="233" t="s">
        <v>319</v>
      </c>
      <c r="B1" s="233"/>
      <c r="C1" s="233"/>
      <c r="D1" s="233"/>
      <c r="E1" s="232"/>
      <c r="F1" s="232"/>
      <c r="G1" s="232"/>
      <c r="H1" s="232"/>
      <c r="I1" s="232"/>
      <c r="J1" s="232"/>
    </row>
    <row r="2" spans="1:4" ht="15.75">
      <c r="A2" s="235" t="s">
        <v>323</v>
      </c>
      <c r="B2" s="235"/>
      <c r="C2" s="235"/>
      <c r="D2" s="235"/>
    </row>
    <row r="3" spans="1:3" ht="15">
      <c r="A3" s="177"/>
      <c r="C3" s="160"/>
    </row>
    <row r="4" spans="1:3" ht="15">
      <c r="A4" s="177"/>
      <c r="C4" s="160"/>
    </row>
    <row r="5" spans="1:4" ht="15">
      <c r="A5" s="177"/>
      <c r="B5" s="160">
        <v>2013</v>
      </c>
      <c r="C5" s="160"/>
      <c r="D5" s="160">
        <v>2012</v>
      </c>
    </row>
    <row r="6" spans="1:4" ht="15">
      <c r="A6" s="177"/>
      <c r="B6" s="161" t="s">
        <v>72</v>
      </c>
      <c r="C6" s="161"/>
      <c r="D6" s="161" t="s">
        <v>19</v>
      </c>
    </row>
    <row r="7" spans="1:4" ht="15">
      <c r="A7" s="178" t="s">
        <v>267</v>
      </c>
      <c r="B7" s="179"/>
      <c r="C7" s="179"/>
      <c r="D7" s="179"/>
    </row>
    <row r="8" spans="1:4" ht="15">
      <c r="A8" s="177"/>
      <c r="B8" s="179"/>
      <c r="C8" s="179"/>
      <c r="D8" s="179"/>
    </row>
    <row r="9" spans="1:4" ht="15">
      <c r="A9" s="177" t="s">
        <v>272</v>
      </c>
      <c r="B9" s="179">
        <v>42735.79083</v>
      </c>
      <c r="C9" s="179"/>
      <c r="D9" s="179">
        <v>15697.10908</v>
      </c>
    </row>
    <row r="10" spans="1:4" ht="15">
      <c r="A10" s="177" t="s">
        <v>273</v>
      </c>
      <c r="B10" s="179">
        <v>581</v>
      </c>
      <c r="C10" s="179"/>
      <c r="D10" s="179">
        <v>2673.1072799999997</v>
      </c>
    </row>
    <row r="11" spans="1:4" ht="16.5" customHeight="1">
      <c r="A11" s="177" t="s">
        <v>287</v>
      </c>
      <c r="B11" s="179">
        <v>1468833.8246199999</v>
      </c>
      <c r="C11" s="179"/>
      <c r="D11" s="179">
        <v>1030819.6589400001</v>
      </c>
    </row>
    <row r="12" spans="1:4" ht="24.75">
      <c r="A12" s="177" t="s">
        <v>274</v>
      </c>
      <c r="B12" s="179">
        <v>16346.39577</v>
      </c>
      <c r="C12" s="179"/>
      <c r="D12" s="179">
        <v>14497.070300000001</v>
      </c>
    </row>
    <row r="13" spans="1:4" ht="15">
      <c r="A13" s="177" t="s">
        <v>288</v>
      </c>
      <c r="B13" s="179">
        <v>0</v>
      </c>
      <c r="C13" s="179"/>
      <c r="D13" s="179">
        <v>0</v>
      </c>
    </row>
    <row r="14" spans="1:4" ht="15">
      <c r="A14" s="177" t="s">
        <v>271</v>
      </c>
      <c r="B14" s="179">
        <v>9500</v>
      </c>
      <c r="C14" s="179"/>
      <c r="D14" s="179">
        <v>37530</v>
      </c>
    </row>
    <row r="15" spans="1:4" ht="15">
      <c r="A15" s="177" t="s">
        <v>269</v>
      </c>
      <c r="B15" s="179">
        <v>4918.11497</v>
      </c>
      <c r="C15" s="179"/>
      <c r="D15" s="179">
        <v>19672.618570000002</v>
      </c>
    </row>
    <row r="16" spans="1:4" ht="15">
      <c r="A16" s="177" t="s">
        <v>270</v>
      </c>
      <c r="B16" s="179">
        <v>3709.52813</v>
      </c>
      <c r="C16" s="179"/>
      <c r="D16" s="179">
        <v>2139.5087000000003</v>
      </c>
    </row>
    <row r="17" spans="1:4" ht="15">
      <c r="A17" s="177" t="s">
        <v>275</v>
      </c>
      <c r="B17" s="179">
        <v>-21282</v>
      </c>
      <c r="C17" s="179"/>
      <c r="D17" s="179">
        <v>-28208.66</v>
      </c>
    </row>
    <row r="18" spans="1:4" ht="15">
      <c r="A18" s="177" t="s">
        <v>276</v>
      </c>
      <c r="B18" s="179">
        <v>-5571</v>
      </c>
      <c r="C18" s="179"/>
      <c r="D18" s="179">
        <v>-6227.3209799999995</v>
      </c>
    </row>
    <row r="19" spans="1:4" ht="15">
      <c r="A19" s="177" t="s">
        <v>277</v>
      </c>
      <c r="B19" s="179">
        <v>-26000</v>
      </c>
      <c r="C19" s="179"/>
      <c r="D19" s="179">
        <v>-48500</v>
      </c>
    </row>
    <row r="20" spans="1:4" ht="15">
      <c r="A20" s="177" t="s">
        <v>289</v>
      </c>
      <c r="B20" s="179">
        <v>0</v>
      </c>
      <c r="C20" s="179"/>
      <c r="D20" s="179">
        <v>-2.0812799999999996</v>
      </c>
    </row>
    <row r="21" spans="1:4" ht="15">
      <c r="A21" s="177" t="s">
        <v>290</v>
      </c>
      <c r="B21" s="179">
        <v>-1468834.0191999997</v>
      </c>
      <c r="C21" s="179"/>
      <c r="D21" s="179">
        <v>-1063746.99065</v>
      </c>
    </row>
    <row r="22" spans="1:4" ht="15">
      <c r="A22" s="177" t="s">
        <v>279</v>
      </c>
      <c r="B22" s="179">
        <v>-3956.3</v>
      </c>
      <c r="C22" s="179"/>
      <c r="D22" s="179">
        <v>-2090.1898300000003</v>
      </c>
    </row>
    <row r="23" spans="1:4" ht="15">
      <c r="A23" s="177" t="s">
        <v>268</v>
      </c>
      <c r="B23" s="179">
        <v>-1629</v>
      </c>
      <c r="C23" s="179"/>
      <c r="D23" s="179">
        <v>-448.34340999999995</v>
      </c>
    </row>
    <row r="24" spans="1:4" ht="15">
      <c r="A24" s="177" t="s">
        <v>291</v>
      </c>
      <c r="B24" s="179">
        <v>0</v>
      </c>
      <c r="C24" s="179"/>
      <c r="D24" s="179">
        <v>0</v>
      </c>
    </row>
    <row r="25" spans="1:4" ht="15">
      <c r="A25" s="177" t="s">
        <v>292</v>
      </c>
      <c r="B25" s="179">
        <v>0</v>
      </c>
      <c r="C25" s="179"/>
      <c r="D25" s="179">
        <v>0</v>
      </c>
    </row>
    <row r="26" spans="1:4" ht="15">
      <c r="A26" s="177" t="s">
        <v>278</v>
      </c>
      <c r="B26" s="179">
        <v>-23410.7</v>
      </c>
      <c r="C26" s="179"/>
      <c r="D26" s="179">
        <v>-1211.5648399999955</v>
      </c>
    </row>
    <row r="27" spans="1:4" ht="25.5" thickBot="1">
      <c r="A27" s="178" t="s">
        <v>293</v>
      </c>
      <c r="B27" s="180">
        <v>-4058.3648799997754</v>
      </c>
      <c r="C27" s="127"/>
      <c r="D27" s="180">
        <v>-27406.07812000005</v>
      </c>
    </row>
    <row r="28" spans="1:4" ht="15.75" thickTop="1">
      <c r="A28" s="177"/>
      <c r="B28" s="179"/>
      <c r="C28" s="179"/>
      <c r="D28" s="179"/>
    </row>
    <row r="29" spans="1:4" ht="15">
      <c r="A29" s="178" t="s">
        <v>280</v>
      </c>
      <c r="B29" s="179"/>
      <c r="C29" s="179"/>
      <c r="D29" s="179"/>
    </row>
    <row r="30" spans="1:4" ht="15">
      <c r="A30" s="177"/>
      <c r="B30" s="179"/>
      <c r="C30" s="179"/>
      <c r="D30" s="179"/>
    </row>
    <row r="31" spans="1:4" ht="15">
      <c r="A31" s="177" t="s">
        <v>284</v>
      </c>
      <c r="B31" s="179">
        <v>17888.6</v>
      </c>
      <c r="C31" s="179"/>
      <c r="D31" s="179">
        <v>5970</v>
      </c>
    </row>
    <row r="32" spans="1:4" ht="15">
      <c r="A32" s="177" t="s">
        <v>282</v>
      </c>
      <c r="B32" s="179">
        <v>27</v>
      </c>
      <c r="C32" s="179"/>
      <c r="D32" s="179"/>
    </row>
    <row r="33" spans="1:4" ht="15">
      <c r="A33" s="177" t="s">
        <v>281</v>
      </c>
      <c r="B33" s="179">
        <v>-776</v>
      </c>
      <c r="C33" s="179"/>
      <c r="D33" s="179">
        <v>0</v>
      </c>
    </row>
    <row r="34" spans="1:4" ht="15">
      <c r="A34" s="177" t="s">
        <v>283</v>
      </c>
      <c r="B34" s="179">
        <v>-15000</v>
      </c>
      <c r="C34" s="179"/>
      <c r="D34" s="179">
        <v>-22500</v>
      </c>
    </row>
    <row r="35" spans="1:4" ht="25.5" thickBot="1">
      <c r="A35" s="178" t="s">
        <v>294</v>
      </c>
      <c r="B35" s="180">
        <v>2139.5999999999985</v>
      </c>
      <c r="C35" s="127"/>
      <c r="D35" s="180">
        <v>-16530</v>
      </c>
    </row>
    <row r="36" spans="1:4" ht="15.75" thickTop="1">
      <c r="A36" s="177"/>
      <c r="B36" s="179"/>
      <c r="C36" s="179"/>
      <c r="D36" s="179"/>
    </row>
    <row r="37" spans="1:4" ht="15">
      <c r="A37" s="178" t="s">
        <v>285</v>
      </c>
      <c r="B37" s="179"/>
      <c r="C37" s="179"/>
      <c r="D37" s="179"/>
    </row>
    <row r="38" spans="1:4" ht="15">
      <c r="A38" s="177" t="s">
        <v>295</v>
      </c>
      <c r="B38" s="179">
        <v>0</v>
      </c>
      <c r="C38" s="179"/>
      <c r="D38" s="179">
        <v>2441</v>
      </c>
    </row>
    <row r="39" spans="1:4" ht="15">
      <c r="A39" s="177" t="s">
        <v>286</v>
      </c>
      <c r="B39" s="179">
        <v>0</v>
      </c>
      <c r="C39" s="179"/>
      <c r="D39" s="179">
        <v>10000</v>
      </c>
    </row>
    <row r="40" spans="1:4" ht="25.5" thickBot="1">
      <c r="A40" s="178" t="s">
        <v>296</v>
      </c>
      <c r="B40" s="180">
        <v>0</v>
      </c>
      <c r="C40" s="205"/>
      <c r="D40" s="180">
        <v>12441</v>
      </c>
    </row>
    <row r="41" spans="1:4" ht="15.75" thickTop="1">
      <c r="A41" s="178"/>
      <c r="B41" s="179"/>
      <c r="C41" s="206"/>
      <c r="D41" s="179"/>
    </row>
    <row r="42" spans="1:4" ht="15">
      <c r="A42" s="177" t="s">
        <v>297</v>
      </c>
      <c r="B42" s="179">
        <v>-1918.764879999777</v>
      </c>
      <c r="C42" s="206"/>
      <c r="D42" s="179">
        <v>-31495.07812000005</v>
      </c>
    </row>
    <row r="43" spans="1:4" ht="15">
      <c r="A43" s="177" t="s">
        <v>298</v>
      </c>
      <c r="B43" s="179">
        <v>3910.8656800002645</v>
      </c>
      <c r="C43" s="206"/>
      <c r="D43" s="179">
        <v>35405.943800000314</v>
      </c>
    </row>
    <row r="44" spans="1:4" ht="15.75" thickBot="1">
      <c r="A44" s="178" t="s">
        <v>299</v>
      </c>
      <c r="B44" s="180">
        <v>1992.1008000004877</v>
      </c>
      <c r="C44" s="205"/>
      <c r="D44" s="180">
        <v>3910.8656800002645</v>
      </c>
    </row>
    <row r="45" ht="15.75" thickTop="1">
      <c r="A45" s="177"/>
    </row>
    <row r="46" spans="1:2" ht="14.25" customHeight="1">
      <c r="A46" s="1" t="s">
        <v>317</v>
      </c>
      <c r="B46" s="58"/>
    </row>
    <row r="47" spans="1:2" ht="15">
      <c r="A47" s="1" t="s">
        <v>318</v>
      </c>
      <c r="B47" s="58"/>
    </row>
    <row r="48" ht="15">
      <c r="A48" s="177"/>
    </row>
    <row r="49" ht="15">
      <c r="A49" s="177"/>
    </row>
    <row r="50" ht="15">
      <c r="A50" s="177"/>
    </row>
    <row r="51" ht="15">
      <c r="A51" s="177"/>
    </row>
    <row r="52" ht="15">
      <c r="A52" s="177"/>
    </row>
    <row r="53" ht="15">
      <c r="A53" s="177"/>
    </row>
    <row r="54" ht="15">
      <c r="A54" s="177"/>
    </row>
    <row r="55" ht="15">
      <c r="A55" s="177"/>
    </row>
  </sheetData>
  <sheetProtection/>
  <mergeCells count="2">
    <mergeCell ref="A2:D2"/>
    <mergeCell ref="A1:D1"/>
  </mergeCells>
  <printOptions/>
  <pageMargins left="0.7" right="0.7" top="0.75" bottom="0.75" header="0.3" footer="0.3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8"/>
  <sheetViews>
    <sheetView zoomScalePageLayoutView="0" workbookViewId="0" topLeftCell="A1">
      <selection activeCell="M27" sqref="M26:M27"/>
    </sheetView>
  </sheetViews>
  <sheetFormatPr defaultColWidth="9.140625" defaultRowHeight="12" customHeight="1"/>
  <cols>
    <col min="1" max="1" width="32.28125" style="124" customWidth="1"/>
    <col min="2" max="2" width="9.140625" style="124" customWidth="1"/>
    <col min="3" max="3" width="17.7109375" style="124" customWidth="1"/>
    <col min="4" max="4" width="1.1484375" style="124" customWidth="1"/>
    <col min="5" max="5" width="15.140625" style="124" customWidth="1"/>
    <col min="6" max="6" width="0.71875" style="124" customWidth="1"/>
    <col min="7" max="7" width="15.140625" style="124" customWidth="1"/>
    <col min="8" max="16384" width="9.140625" style="124" customWidth="1"/>
  </cols>
  <sheetData>
    <row r="1" ht="12">
      <c r="A1" s="123" t="s">
        <v>300</v>
      </c>
    </row>
    <row r="4" spans="1:7" ht="36">
      <c r="A4" s="209" t="s">
        <v>307</v>
      </c>
      <c r="B4" s="209"/>
      <c r="C4" s="209" t="s">
        <v>308</v>
      </c>
      <c r="D4" s="212"/>
      <c r="E4" s="209" t="s">
        <v>309</v>
      </c>
      <c r="F4" s="212"/>
      <c r="G4" s="209" t="s">
        <v>301</v>
      </c>
    </row>
    <row r="5" spans="1:7" ht="12">
      <c r="A5" s="123"/>
      <c r="B5" s="181" t="s">
        <v>302</v>
      </c>
      <c r="C5" s="161" t="s">
        <v>19</v>
      </c>
      <c r="D5" s="211"/>
      <c r="E5" s="161" t="s">
        <v>19</v>
      </c>
      <c r="F5" s="211"/>
      <c r="G5" s="161" t="s">
        <v>19</v>
      </c>
    </row>
    <row r="7" spans="1:7" ht="12">
      <c r="A7" s="140" t="s">
        <v>173</v>
      </c>
      <c r="C7" s="141"/>
      <c r="E7" s="141"/>
      <c r="G7" s="141"/>
    </row>
    <row r="8" spans="1:7" ht="12">
      <c r="A8" s="142" t="s">
        <v>174</v>
      </c>
      <c r="C8" s="143">
        <f>'[2]РСБУ'!F6/1000</f>
        <v>0</v>
      </c>
      <c r="E8" s="143">
        <f>G8-C8</f>
        <v>0</v>
      </c>
      <c r="G8" s="143">
        <f>'[2]ОФПС_Мед'!G5</f>
        <v>0</v>
      </c>
    </row>
    <row r="9" spans="1:7" ht="12">
      <c r="A9" s="142" t="s">
        <v>247</v>
      </c>
      <c r="C9" s="143">
        <f>'[2]РСБУ'!F7/1000</f>
        <v>58.08346</v>
      </c>
      <c r="E9" s="143">
        <f>G9-C9</f>
        <v>3738.876258375</v>
      </c>
      <c r="G9" s="143">
        <f>'[2]ОФПС_Мед'!G6</f>
        <v>3796.9597183749997</v>
      </c>
    </row>
    <row r="10" spans="1:7" ht="12">
      <c r="A10" s="142" t="s">
        <v>52</v>
      </c>
      <c r="C10" s="143">
        <f>'[2]РСБУ'!F8/1000</f>
        <v>4017.5647400000003</v>
      </c>
      <c r="E10" s="143">
        <f>G10-C10</f>
        <v>-4017.5647400000003</v>
      </c>
      <c r="G10" s="143">
        <f>'[2]ОФПС_Мед'!G7</f>
        <v>0</v>
      </c>
    </row>
    <row r="11" spans="1:7" ht="12">
      <c r="A11" s="142" t="s">
        <v>14</v>
      </c>
      <c r="C11" s="143">
        <f>'[2]РСБУ'!F9/1000</f>
        <v>889.0376800000004</v>
      </c>
      <c r="E11" s="143">
        <f>G11-C11</f>
        <v>0</v>
      </c>
      <c r="G11" s="143">
        <f>'[2]ОФПС_Мед'!G8</f>
        <v>889.0376800000004</v>
      </c>
    </row>
    <row r="12" spans="1:7" ht="12">
      <c r="A12" s="142"/>
      <c r="C12" s="143"/>
      <c r="E12" s="143"/>
      <c r="G12" s="143"/>
    </row>
    <row r="13" spans="1:7" ht="12">
      <c r="A13" s="140" t="s">
        <v>128</v>
      </c>
      <c r="C13" s="143"/>
      <c r="E13" s="143"/>
      <c r="G13" s="143"/>
    </row>
    <row r="14" spans="1:7" ht="24">
      <c r="A14" s="142" t="s">
        <v>46</v>
      </c>
      <c r="C14" s="143">
        <f>'[2]РСБУ'!F13/1000</f>
        <v>0</v>
      </c>
      <c r="E14" s="143">
        <f aca="true" t="shared" si="0" ref="E14:E28">G14-C14</f>
        <v>0</v>
      </c>
      <c r="G14" s="143">
        <f>'[2]ОФПС_Мед'!G13</f>
        <v>0</v>
      </c>
    </row>
    <row r="15" spans="1:7" ht="24">
      <c r="A15" s="142" t="s">
        <v>248</v>
      </c>
      <c r="C15" s="143">
        <f>'[2]РСБУ'!F14/1000</f>
        <v>41748.09157</v>
      </c>
      <c r="E15" s="143">
        <f t="shared" si="0"/>
        <v>0</v>
      </c>
      <c r="G15" s="143">
        <f>'[2]ОФПС_Мед'!G14</f>
        <v>41748.09157</v>
      </c>
    </row>
    <row r="16" spans="1:7" ht="24">
      <c r="A16" s="142" t="s">
        <v>47</v>
      </c>
      <c r="C16" s="143">
        <f>'[2]РСБУ'!F15/1000</f>
        <v>19867.04381</v>
      </c>
      <c r="E16" s="143">
        <f t="shared" si="0"/>
        <v>-8.974000000001979</v>
      </c>
      <c r="G16" s="143">
        <f>'[2]ОФПС_Мед'!G15</f>
        <v>19858.069809999997</v>
      </c>
    </row>
    <row r="17" spans="1:7" ht="36">
      <c r="A17" s="142" t="s">
        <v>249</v>
      </c>
      <c r="C17" s="143">
        <f>'[2]РСБУ'!F16/1000</f>
        <v>0</v>
      </c>
      <c r="E17" s="143">
        <f t="shared" si="0"/>
        <v>0</v>
      </c>
      <c r="G17" s="143">
        <f>'[2]ОФПС_Мед'!G16</f>
        <v>0</v>
      </c>
    </row>
    <row r="18" spans="1:7" ht="12">
      <c r="A18" s="142" t="s">
        <v>175</v>
      </c>
      <c r="C18" s="143">
        <f>'[2]РСБУ'!F17/1000</f>
        <v>0</v>
      </c>
      <c r="E18" s="143">
        <f t="shared" si="0"/>
        <v>0</v>
      </c>
      <c r="G18" s="143">
        <f>'[2]ОФПС_Мед'!G17</f>
        <v>0</v>
      </c>
    </row>
    <row r="19" spans="1:7" ht="12">
      <c r="A19" s="142" t="s">
        <v>176</v>
      </c>
      <c r="C19" s="143">
        <f>'[2]РСБУ'!F18/1000</f>
        <v>0</v>
      </c>
      <c r="E19" s="143">
        <f t="shared" si="0"/>
        <v>0</v>
      </c>
      <c r="G19" s="143">
        <f>'[2]ОФПС_Мед'!G18</f>
        <v>0</v>
      </c>
    </row>
    <row r="20" spans="1:7" ht="12">
      <c r="A20" s="142" t="s">
        <v>177</v>
      </c>
      <c r="C20" s="143">
        <f>'[2]РСБУ'!F19/1000</f>
        <v>935.8722400000021</v>
      </c>
      <c r="E20" s="143">
        <f t="shared" si="0"/>
        <v>0</v>
      </c>
      <c r="G20" s="143">
        <f>'[2]ОФПС_Мед'!G19</f>
        <v>935.8722400000021</v>
      </c>
    </row>
    <row r="21" spans="1:7" ht="36">
      <c r="A21" s="142" t="s">
        <v>178</v>
      </c>
      <c r="C21" s="143">
        <f>'[2]РСБУ'!F20/1000</f>
        <v>2537.183</v>
      </c>
      <c r="E21" s="143">
        <f t="shared" si="0"/>
        <v>0</v>
      </c>
      <c r="G21" s="143">
        <f>'[2]ОФПС_Мед'!G20</f>
        <v>2537.183</v>
      </c>
    </row>
    <row r="22" spans="1:7" ht="36">
      <c r="A22" s="142" t="s">
        <v>250</v>
      </c>
      <c r="C22" s="143">
        <f>'[2]РСБУ'!F21/1000</f>
        <v>884.260140000001</v>
      </c>
      <c r="E22" s="143">
        <f t="shared" si="0"/>
        <v>0</v>
      </c>
      <c r="G22" s="143">
        <f>'[2]ОФПС_Мед'!G21</f>
        <v>884.260140000001</v>
      </c>
    </row>
    <row r="23" spans="1:7" ht="12">
      <c r="A23" s="142" t="s">
        <v>179</v>
      </c>
      <c r="C23" s="143">
        <f>'[2]РСБУ'!F22/1000</f>
        <v>321.96674</v>
      </c>
      <c r="E23" s="143">
        <f t="shared" si="0"/>
        <v>0</v>
      </c>
      <c r="G23" s="143">
        <f>'[2]ОФПС_Мед'!G22</f>
        <v>321.96674</v>
      </c>
    </row>
    <row r="24" spans="1:7" ht="12">
      <c r="A24" s="142" t="s">
        <v>180</v>
      </c>
      <c r="C24" s="143">
        <f>'[2]РСБУ'!F23/1000</f>
        <v>356.97607</v>
      </c>
      <c r="E24" s="143">
        <f t="shared" si="0"/>
        <v>0</v>
      </c>
      <c r="G24" s="143">
        <f>'[2]ОФПС_Мед'!G23</f>
        <v>356.97607</v>
      </c>
    </row>
    <row r="25" spans="1:7" ht="12">
      <c r="A25" s="142" t="s">
        <v>181</v>
      </c>
      <c r="C25" s="143">
        <f>'[2]РСБУ'!F24/1000</f>
        <v>68.12105</v>
      </c>
      <c r="E25" s="143">
        <f t="shared" si="0"/>
        <v>0</v>
      </c>
      <c r="G25" s="143">
        <f>'[2]ОФПС_Мед'!G24</f>
        <v>68.12105</v>
      </c>
    </row>
    <row r="26" spans="1:7" ht="12">
      <c r="A26" s="142" t="s">
        <v>182</v>
      </c>
      <c r="C26" s="143">
        <f>'[2]РСБУ'!F25/1000</f>
        <v>18554.701390000002</v>
      </c>
      <c r="E26" s="143">
        <f t="shared" si="0"/>
        <v>0</v>
      </c>
      <c r="G26" s="143">
        <f>'[2]ОФПС_Мед'!G25</f>
        <v>18554.701390000002</v>
      </c>
    </row>
    <row r="27" spans="1:7" ht="12">
      <c r="A27" s="142" t="s">
        <v>183</v>
      </c>
      <c r="C27" s="143">
        <f>'[2]РСБУ'!F26/1000</f>
        <v>0</v>
      </c>
      <c r="E27" s="143">
        <f t="shared" si="0"/>
        <v>0</v>
      </c>
      <c r="G27" s="143">
        <f>'[2]ОФПС_Мед'!G26</f>
        <v>0</v>
      </c>
    </row>
    <row r="28" spans="1:7" ht="12.75" thickBot="1">
      <c r="A28" s="140" t="s">
        <v>251</v>
      </c>
      <c r="C28" s="144">
        <f>SUM(C8:C27)</f>
        <v>90238.90189000001</v>
      </c>
      <c r="E28" s="144">
        <f t="shared" si="0"/>
        <v>-287.6624816249969</v>
      </c>
      <c r="G28" s="144">
        <f>SUM(G8:G27)</f>
        <v>89951.23940837501</v>
      </c>
    </row>
    <row r="29" spans="1:7" ht="12.75" thickTop="1">
      <c r="A29" s="142"/>
      <c r="C29" s="143"/>
      <c r="E29" s="143"/>
      <c r="G29" s="143"/>
    </row>
    <row r="30" spans="1:7" ht="12">
      <c r="A30" s="140" t="s">
        <v>184</v>
      </c>
      <c r="C30" s="143"/>
      <c r="E30" s="143"/>
      <c r="G30" s="143"/>
    </row>
    <row r="31" spans="1:7" ht="12">
      <c r="A31" s="142" t="s">
        <v>85</v>
      </c>
      <c r="C31" s="143">
        <f>'[2]РСБУ'!F30/1000</f>
        <v>60000</v>
      </c>
      <c r="E31" s="143">
        <f>G31-C31</f>
        <v>0</v>
      </c>
      <c r="G31" s="143">
        <f>'[2]ОФПС_Мед'!G30</f>
        <v>60000</v>
      </c>
    </row>
    <row r="32" spans="1:7" ht="12">
      <c r="A32" s="142" t="s">
        <v>185</v>
      </c>
      <c r="C32" s="143">
        <f>'[2]РСБУ'!F32/1000</f>
        <v>0</v>
      </c>
      <c r="E32" s="143">
        <f>G32-C32</f>
        <v>-7.1792</v>
      </c>
      <c r="G32" s="143">
        <f>'[2]ОФПС_Мед'!G31</f>
        <v>-7.1792</v>
      </c>
    </row>
    <row r="33" spans="1:7" ht="12">
      <c r="A33" s="142" t="s">
        <v>186</v>
      </c>
      <c r="C33" s="143">
        <f>'[2]РСБУ'!F35/1000</f>
        <v>0</v>
      </c>
      <c r="E33" s="143">
        <f>G33-C33</f>
        <v>0</v>
      </c>
      <c r="G33" s="143">
        <v>0</v>
      </c>
    </row>
    <row r="34" spans="1:7" ht="24">
      <c r="A34" s="142" t="s">
        <v>187</v>
      </c>
      <c r="C34" s="143">
        <f>'[2]РСБУ'!F36/1000</f>
        <v>3360.0042877777787</v>
      </c>
      <c r="E34" s="143">
        <f>G34-C34</f>
        <v>823.0709271444421</v>
      </c>
      <c r="G34" s="143">
        <f>'[2]ОФПС_Мед'!G33</f>
        <v>4183.075214922221</v>
      </c>
    </row>
    <row r="35" spans="1:7" ht="12">
      <c r="A35" s="140" t="s">
        <v>252</v>
      </c>
      <c r="C35" s="145">
        <f>SUM(C31:C34)</f>
        <v>63360.00428777778</v>
      </c>
      <c r="E35" s="145">
        <f>G35-C35</f>
        <v>815.8917271444443</v>
      </c>
      <c r="G35" s="145">
        <f>SUM(G31:G34)</f>
        <v>64175.896014922226</v>
      </c>
    </row>
    <row r="36" spans="1:7" ht="12">
      <c r="A36" s="142"/>
      <c r="C36" s="143"/>
      <c r="E36" s="143"/>
      <c r="G36" s="143"/>
    </row>
    <row r="37" spans="1:7" ht="12">
      <c r="A37" s="140" t="s">
        <v>188</v>
      </c>
      <c r="C37" s="143"/>
      <c r="E37" s="143"/>
      <c r="G37" s="143"/>
    </row>
    <row r="38" spans="1:7" ht="12">
      <c r="A38" s="142" t="s">
        <v>69</v>
      </c>
      <c r="C38" s="143">
        <f>'[2]РСБУ'!F41/1000</f>
        <v>20007.26315</v>
      </c>
      <c r="E38" s="143">
        <f aca="true" t="shared" si="1" ref="E38:E49">G38-C38</f>
        <v>-1538.1286000000036</v>
      </c>
      <c r="G38" s="143">
        <f>'[2]ОФПС_Мед'!G38</f>
        <v>18469.134549999995</v>
      </c>
    </row>
    <row r="39" spans="1:7" ht="24">
      <c r="A39" s="142" t="s">
        <v>100</v>
      </c>
      <c r="C39" s="143">
        <f>'[2]РСБУ'!F42/1000</f>
        <v>0</v>
      </c>
      <c r="E39" s="143">
        <f t="shared" si="1"/>
        <v>0</v>
      </c>
      <c r="G39" s="143">
        <f>'[2]ОФПС_Мед'!G39</f>
        <v>0</v>
      </c>
    </row>
    <row r="40" spans="1:7" ht="12">
      <c r="A40" s="142" t="s">
        <v>189</v>
      </c>
      <c r="C40" s="143">
        <f>'[2]РСБУ'!F43/1000</f>
        <v>3301.39649</v>
      </c>
      <c r="E40" s="143">
        <f t="shared" si="1"/>
        <v>0</v>
      </c>
      <c r="G40" s="143">
        <f>'[2]ОФПС_Мед'!G40</f>
        <v>3301.39649</v>
      </c>
    </row>
    <row r="41" spans="1:7" ht="12">
      <c r="A41" s="142" t="s">
        <v>78</v>
      </c>
      <c r="C41" s="143">
        <f>'[2]РСБУ'!F44/1000</f>
        <v>3000</v>
      </c>
      <c r="E41" s="143">
        <f t="shared" si="1"/>
        <v>0</v>
      </c>
      <c r="G41" s="143">
        <f>'[2]ОФПС_Мед'!G41</f>
        <v>3000</v>
      </c>
    </row>
    <row r="42" spans="1:7" ht="12">
      <c r="A42" s="142" t="s">
        <v>80</v>
      </c>
      <c r="C42" s="143">
        <f>'[2]РСБУ'!F45/1000</f>
        <v>196.8815</v>
      </c>
      <c r="E42" s="143">
        <f t="shared" si="1"/>
        <v>0</v>
      </c>
      <c r="G42" s="143">
        <f>'[2]ОФПС_Мед'!G42</f>
        <v>196.8815</v>
      </c>
    </row>
    <row r="43" spans="1:7" ht="24">
      <c r="A43" s="142" t="s">
        <v>86</v>
      </c>
      <c r="C43" s="143">
        <f>'[2]РСБУ'!F46/1000</f>
        <v>91.36843999999999</v>
      </c>
      <c r="E43" s="143">
        <f t="shared" si="1"/>
        <v>0</v>
      </c>
      <c r="G43" s="143">
        <f>'[2]ОФПС_Мед'!G43</f>
        <v>91.36843999999999</v>
      </c>
    </row>
    <row r="44" spans="1:7" ht="24">
      <c r="A44" s="142" t="s">
        <v>217</v>
      </c>
      <c r="C44" s="143">
        <f>'[2]РСБУ'!F47/1000</f>
        <v>0</v>
      </c>
      <c r="E44" s="143">
        <f t="shared" si="1"/>
        <v>0</v>
      </c>
      <c r="G44" s="143">
        <f>'[2]ОФПС_Мед'!G44</f>
        <v>0</v>
      </c>
    </row>
    <row r="45" spans="1:7" ht="12">
      <c r="A45" s="142" t="s">
        <v>81</v>
      </c>
      <c r="C45" s="143">
        <f>'[2]РСБУ'!F48/1000</f>
        <v>0</v>
      </c>
      <c r="E45" s="143">
        <f t="shared" si="1"/>
        <v>0</v>
      </c>
      <c r="G45" s="143">
        <f>'[2]ОФПС_Мед'!G45</f>
        <v>0</v>
      </c>
    </row>
    <row r="46" spans="1:7" ht="12">
      <c r="A46" s="142" t="s">
        <v>190</v>
      </c>
      <c r="C46" s="143">
        <f>'[2]РСБУ'!F49/1000</f>
        <v>0</v>
      </c>
      <c r="E46" s="143">
        <f t="shared" si="1"/>
        <v>434.57439123055536</v>
      </c>
      <c r="G46" s="143">
        <f>'[2]ОФПС_Мед'!G46</f>
        <v>434.57439123055536</v>
      </c>
    </row>
    <row r="47" spans="1:7" ht="12">
      <c r="A47" s="142" t="s">
        <v>218</v>
      </c>
      <c r="C47" s="143">
        <f>'[2]РСБУ'!F50/1000</f>
        <v>281.988022222222</v>
      </c>
      <c r="E47" s="143">
        <f t="shared" si="1"/>
        <v>0</v>
      </c>
      <c r="G47" s="143">
        <f>'[2]ОФПС_Мед'!G47</f>
        <v>281.988022222222</v>
      </c>
    </row>
    <row r="48" spans="1:7" ht="12">
      <c r="A48" s="140" t="s">
        <v>254</v>
      </c>
      <c r="C48" s="146">
        <f>SUM(C38:C47)</f>
        <v>26878.89760222222</v>
      </c>
      <c r="E48" s="146">
        <f t="shared" si="1"/>
        <v>-1103.5542087694485</v>
      </c>
      <c r="G48" s="146">
        <f>SUM(G38:G47)</f>
        <v>25775.34339345277</v>
      </c>
    </row>
    <row r="49" spans="1:7" ht="24.75" thickBot="1">
      <c r="A49" s="140" t="s">
        <v>253</v>
      </c>
      <c r="C49" s="144">
        <f>C35+C48</f>
        <v>90238.90189000001</v>
      </c>
      <c r="E49" s="144">
        <f t="shared" si="1"/>
        <v>-287.6624816250114</v>
      </c>
      <c r="G49" s="144">
        <f>G35+G48</f>
        <v>89951.239408375</v>
      </c>
    </row>
    <row r="50" ht="12.75" thickTop="1"/>
    <row r="52" spans="1:7" ht="36">
      <c r="A52" s="209" t="s">
        <v>101</v>
      </c>
      <c r="B52" s="209"/>
      <c r="C52" s="209" t="s">
        <v>308</v>
      </c>
      <c r="D52" s="212"/>
      <c r="E52" s="209" t="s">
        <v>309</v>
      </c>
      <c r="F52" s="212"/>
      <c r="G52" s="209" t="s">
        <v>301</v>
      </c>
    </row>
    <row r="53" spans="1:7" ht="12">
      <c r="A53" s="123"/>
      <c r="B53" s="181" t="s">
        <v>302</v>
      </c>
      <c r="C53" s="161" t="s">
        <v>19</v>
      </c>
      <c r="D53" s="211"/>
      <c r="E53" s="161" t="s">
        <v>19</v>
      </c>
      <c r="F53" s="211"/>
      <c r="G53" s="161" t="s">
        <v>19</v>
      </c>
    </row>
    <row r="55" spans="1:7" ht="12">
      <c r="A55" s="140" t="s">
        <v>173</v>
      </c>
      <c r="C55" s="141"/>
      <c r="E55" s="141"/>
      <c r="G55" s="141"/>
    </row>
    <row r="56" spans="1:7" ht="12">
      <c r="A56" s="142" t="s">
        <v>174</v>
      </c>
      <c r="C56" s="143">
        <f>'[2]РСБУ'!B6</f>
        <v>0</v>
      </c>
      <c r="E56" s="143">
        <f>G56-C56</f>
        <v>0</v>
      </c>
      <c r="G56" s="143">
        <f>'[2]ОФПС_Мед'!E5</f>
        <v>0</v>
      </c>
    </row>
    <row r="57" spans="1:7" ht="12">
      <c r="A57" s="142" t="s">
        <v>247</v>
      </c>
      <c r="C57" s="143">
        <f>'[2]РСБУ'!B7/1000</f>
        <v>49.5835</v>
      </c>
      <c r="E57" s="143">
        <f>G57-C57</f>
        <v>3302.3136372638887</v>
      </c>
      <c r="G57" s="143">
        <f>'[2]ОФПС_Мед'!E6</f>
        <v>3351.897137263889</v>
      </c>
    </row>
    <row r="58" spans="1:7" ht="12">
      <c r="A58" s="142" t="s">
        <v>52</v>
      </c>
      <c r="C58" s="143">
        <f>'[2]РСБУ'!B8/1000</f>
        <v>3730.83892</v>
      </c>
      <c r="E58" s="143">
        <f>G58-C58</f>
        <v>-3730.83892</v>
      </c>
      <c r="G58" s="143">
        <f>'[2]ОФПС_Мед'!E7</f>
        <v>0</v>
      </c>
    </row>
    <row r="59" spans="1:7" ht="12">
      <c r="A59" s="142" t="s">
        <v>14</v>
      </c>
      <c r="C59" s="143">
        <f>'[2]РСБУ'!B9/1000</f>
        <v>1460.5939300000002</v>
      </c>
      <c r="E59" s="143">
        <f>G59-C59</f>
        <v>0</v>
      </c>
      <c r="G59" s="143">
        <f>'[2]ОФПС_Мед'!E8</f>
        <v>1460.5939300000002</v>
      </c>
    </row>
    <row r="60" spans="1:7" ht="12">
      <c r="A60" s="142"/>
      <c r="C60" s="143"/>
      <c r="E60" s="143"/>
      <c r="G60" s="143"/>
    </row>
    <row r="61" spans="1:7" ht="12">
      <c r="A61" s="140" t="s">
        <v>128</v>
      </c>
      <c r="C61" s="143"/>
      <c r="E61" s="143"/>
      <c r="G61" s="143"/>
    </row>
    <row r="62" spans="1:7" ht="24">
      <c r="A62" s="142" t="s">
        <v>46</v>
      </c>
      <c r="C62" s="143"/>
      <c r="E62" s="143">
        <f aca="true" t="shared" si="2" ref="E62:E76">G62-C62</f>
        <v>0</v>
      </c>
      <c r="G62" s="143">
        <f>'[2]ОФПС_Мед'!E13</f>
        <v>0</v>
      </c>
    </row>
    <row r="63" spans="1:7" ht="24">
      <c r="A63" s="142" t="s">
        <v>248</v>
      </c>
      <c r="C63" s="143">
        <f>'[2]РСБУ'!B14/1000</f>
        <v>56583.77744</v>
      </c>
      <c r="E63" s="143">
        <f t="shared" si="2"/>
        <v>0</v>
      </c>
      <c r="G63" s="143">
        <f>'[2]ОФПС_Мед'!E14</f>
        <v>56583.77744</v>
      </c>
    </row>
    <row r="64" spans="1:7" ht="24">
      <c r="A64" s="142" t="s">
        <v>47</v>
      </c>
      <c r="C64" s="143">
        <f>'[2]РСБУ'!B15/1000</f>
        <v>23984.37666</v>
      </c>
      <c r="E64" s="143">
        <f t="shared" si="2"/>
        <v>-380.07000000000335</v>
      </c>
      <c r="G64" s="143">
        <f>'[2]ОФПС_Мед'!E15</f>
        <v>23604.30666</v>
      </c>
    </row>
    <row r="65" spans="1:7" ht="36">
      <c r="A65" s="142" t="s">
        <v>249</v>
      </c>
      <c r="C65" s="143">
        <f>'[2]РСБУ'!B16/1000</f>
        <v>0</v>
      </c>
      <c r="E65" s="143">
        <f t="shared" si="2"/>
        <v>0</v>
      </c>
      <c r="G65" s="143">
        <f>'[2]ОФПС_Мед'!E16</f>
        <v>0</v>
      </c>
    </row>
    <row r="66" spans="1:7" ht="12">
      <c r="A66" s="142" t="s">
        <v>175</v>
      </c>
      <c r="C66" s="143">
        <f>'[2]РСБУ'!B17/1000</f>
        <v>0</v>
      </c>
      <c r="E66" s="143">
        <f t="shared" si="2"/>
        <v>0</v>
      </c>
      <c r="G66" s="143">
        <f>'[2]ОФПС_Мед'!E17</f>
        <v>0</v>
      </c>
    </row>
    <row r="67" spans="1:7" ht="12">
      <c r="A67" s="142" t="s">
        <v>176</v>
      </c>
      <c r="C67" s="143">
        <f>'[2]РСБУ'!B18/1000</f>
        <v>0</v>
      </c>
      <c r="E67" s="143">
        <f t="shared" si="2"/>
        <v>770.2243712694449</v>
      </c>
      <c r="G67" s="143">
        <f>'[2]ОФПС_Мед'!E18</f>
        <v>770.2243712694449</v>
      </c>
    </row>
    <row r="68" spans="1:7" ht="12">
      <c r="A68" s="142" t="s">
        <v>177</v>
      </c>
      <c r="C68" s="143">
        <f>'[2]РСБУ'!B19/1000</f>
        <v>303.62</v>
      </c>
      <c r="E68" s="143">
        <f t="shared" si="2"/>
        <v>0</v>
      </c>
      <c r="G68" s="143">
        <f>'[2]ОФПС_Мед'!E19</f>
        <v>303.62</v>
      </c>
    </row>
    <row r="69" spans="1:7" ht="36">
      <c r="A69" s="142" t="s">
        <v>178</v>
      </c>
      <c r="C69" s="143">
        <f>'[2]РСБУ'!B20/1000</f>
        <v>2756.59225</v>
      </c>
      <c r="E69" s="143">
        <f t="shared" si="2"/>
        <v>0</v>
      </c>
      <c r="G69" s="143">
        <f>'[2]ОФПС_Мед'!E20</f>
        <v>2756.59225</v>
      </c>
    </row>
    <row r="70" spans="1:7" ht="36">
      <c r="A70" s="142" t="s">
        <v>250</v>
      </c>
      <c r="C70" s="143">
        <f>'[2]РСБУ'!B21/1000</f>
        <v>478.617</v>
      </c>
      <c r="E70" s="143">
        <f t="shared" si="2"/>
        <v>0</v>
      </c>
      <c r="G70" s="143">
        <f>'[2]ОФПС_Мед'!E21</f>
        <v>478.617</v>
      </c>
    </row>
    <row r="71" spans="1:7" ht="12">
      <c r="A71" s="142" t="s">
        <v>179</v>
      </c>
      <c r="C71" s="143">
        <f>'[2]РСБУ'!B22/1000</f>
        <v>246.76445999999999</v>
      </c>
      <c r="E71" s="143">
        <f t="shared" si="2"/>
        <v>0</v>
      </c>
      <c r="G71" s="143">
        <f>'[2]ОФПС_Мед'!E22</f>
        <v>246.76445999999999</v>
      </c>
    </row>
    <row r="72" spans="1:7" ht="12">
      <c r="A72" s="142" t="s">
        <v>180</v>
      </c>
      <c r="C72" s="143">
        <f>'[2]РСБУ'!B23/1000</f>
        <v>421.22031</v>
      </c>
      <c r="E72" s="143">
        <f t="shared" si="2"/>
        <v>0</v>
      </c>
      <c r="G72" s="143">
        <f>'[2]ОФПС_Мед'!E23</f>
        <v>421.22031</v>
      </c>
    </row>
    <row r="73" spans="1:7" ht="12">
      <c r="A73" s="142" t="s">
        <v>181</v>
      </c>
      <c r="C73" s="143">
        <f>'[2]РСБУ'!B24/1000</f>
        <v>59.50493</v>
      </c>
      <c r="E73" s="143">
        <f t="shared" si="2"/>
        <v>0</v>
      </c>
      <c r="G73" s="143">
        <f>'[2]ОФПС_Мед'!E24</f>
        <v>59.50493</v>
      </c>
    </row>
    <row r="74" spans="1:7" ht="12">
      <c r="A74" s="142" t="s">
        <v>182</v>
      </c>
      <c r="C74" s="143">
        <f>'[2]РСБУ'!B25/1000</f>
        <v>35405.943799999994</v>
      </c>
      <c r="E74" s="143">
        <f t="shared" si="2"/>
        <v>0</v>
      </c>
      <c r="G74" s="143">
        <f>'[2]ОФПС_Мед'!E25</f>
        <v>35405.943799999994</v>
      </c>
    </row>
    <row r="75" spans="1:7" ht="12">
      <c r="A75" s="142" t="s">
        <v>183</v>
      </c>
      <c r="C75" s="143"/>
      <c r="E75" s="143">
        <f t="shared" si="2"/>
        <v>0</v>
      </c>
      <c r="G75" s="143">
        <f>'[2]ОФПС_Мед'!E26</f>
        <v>0</v>
      </c>
    </row>
    <row r="76" spans="1:7" ht="12.75" thickBot="1">
      <c r="A76" s="140" t="s">
        <v>251</v>
      </c>
      <c r="C76" s="144">
        <f>'[2]РСБУ'!B27/1000</f>
        <v>125481.43319999998</v>
      </c>
      <c r="E76" s="144">
        <f t="shared" si="2"/>
        <v>-38.37091146665625</v>
      </c>
      <c r="G76" s="144">
        <f>SUM(G56:G75)</f>
        <v>125443.06228853333</v>
      </c>
    </row>
    <row r="77" ht="12.75" thickTop="1">
      <c r="A77" s="142"/>
    </row>
    <row r="78" ht="12">
      <c r="A78" s="140" t="s">
        <v>184</v>
      </c>
    </row>
    <row r="79" spans="1:7" ht="12">
      <c r="A79" s="142" t="s">
        <v>85</v>
      </c>
      <c r="C79" s="143">
        <f>'[2]РСБУ'!B30/1000</f>
        <v>60000</v>
      </c>
      <c r="E79" s="143">
        <f>G79-C79</f>
        <v>0</v>
      </c>
      <c r="G79" s="143">
        <f>'[2]ОФПС_Мед'!E30</f>
        <v>60000</v>
      </c>
    </row>
    <row r="80" spans="1:7" ht="12">
      <c r="A80" s="142" t="s">
        <v>185</v>
      </c>
      <c r="C80" s="143"/>
      <c r="E80" s="143">
        <f>G80-C80</f>
        <v>-304.632</v>
      </c>
      <c r="G80" s="143">
        <f>'[2]ОФПС_Мед'!E31</f>
        <v>-304.632</v>
      </c>
    </row>
    <row r="81" spans="1:7" ht="12">
      <c r="A81" s="142" t="s">
        <v>186</v>
      </c>
      <c r="C81" s="143"/>
      <c r="E81" s="143">
        <f>G81-C81</f>
        <v>0</v>
      </c>
      <c r="G81" s="143">
        <v>0</v>
      </c>
    </row>
    <row r="82" spans="1:7" ht="24">
      <c r="A82" s="142" t="s">
        <v>187</v>
      </c>
      <c r="C82" s="143">
        <f>'[2]РСБУ'!B36/1000+'[2]РСБУ'!B37/1000</f>
        <v>891.055626388873</v>
      </c>
      <c r="E82" s="143">
        <f>G82-C82</f>
        <v>-442.1035414666658</v>
      </c>
      <c r="G82" s="143">
        <f>'[2]ОФПС_Мед'!E33+'[2]ОФПС_Мед'!E34</f>
        <v>448.9520849222072</v>
      </c>
    </row>
    <row r="83" spans="1:7" ht="12">
      <c r="A83" s="140" t="s">
        <v>252</v>
      </c>
      <c r="C83" s="145">
        <f>SUM(C79:C82)</f>
        <v>60891.05562638887</v>
      </c>
      <c r="E83" s="145">
        <f>G83-C83</f>
        <v>-746.7355414666599</v>
      </c>
      <c r="G83" s="145">
        <f>SUM(G79:G82)</f>
        <v>60144.32008492221</v>
      </c>
    </row>
    <row r="84" spans="1:7" ht="12">
      <c r="A84" s="142"/>
      <c r="C84" s="143"/>
      <c r="E84" s="143"/>
      <c r="G84" s="143"/>
    </row>
    <row r="85" spans="1:7" ht="12">
      <c r="A85" s="140" t="s">
        <v>188</v>
      </c>
      <c r="C85" s="143"/>
      <c r="E85" s="143"/>
      <c r="G85" s="143"/>
    </row>
    <row r="86" spans="1:7" ht="12">
      <c r="A86" s="142" t="s">
        <v>69</v>
      </c>
      <c r="C86" s="143">
        <f>'[2]РСБУ'!B41/1000</f>
        <v>28667.632419999998</v>
      </c>
      <c r="E86" s="143">
        <f aca="true" t="shared" si="3" ref="E86:E97">G86-C86</f>
        <v>708.36463</v>
      </c>
      <c r="G86" s="143">
        <f>'[2]ОФПС_Мед'!E38</f>
        <v>29375.997049999998</v>
      </c>
    </row>
    <row r="87" spans="1:7" ht="24">
      <c r="A87" s="142" t="s">
        <v>100</v>
      </c>
      <c r="C87" s="143">
        <f>'[2]РСБУ'!B42/1000</f>
        <v>0</v>
      </c>
      <c r="E87" s="143">
        <f t="shared" si="3"/>
        <v>0</v>
      </c>
      <c r="G87" s="143">
        <f>'[2]ОФПС_Мед'!E39</f>
        <v>0</v>
      </c>
    </row>
    <row r="88" spans="1:7" ht="12">
      <c r="A88" s="142" t="s">
        <v>189</v>
      </c>
      <c r="C88" s="143">
        <f>'[2]РСБУ'!B43/1000</f>
        <v>32846.05096</v>
      </c>
      <c r="E88" s="143">
        <f t="shared" si="3"/>
        <v>0</v>
      </c>
      <c r="G88" s="143">
        <f>'[2]ОФПС_Мед'!E40</f>
        <v>32846.05096</v>
      </c>
    </row>
    <row r="89" spans="1:7" ht="12">
      <c r="A89" s="142" t="s">
        <v>78</v>
      </c>
      <c r="C89" s="143">
        <f>'[2]РСБУ'!B44/1000</f>
        <v>1999.98631</v>
      </c>
      <c r="E89" s="143">
        <f t="shared" si="3"/>
        <v>0</v>
      </c>
      <c r="G89" s="143">
        <f>'[2]ОФПС_Мед'!E41</f>
        <v>1999.98631</v>
      </c>
    </row>
    <row r="90" spans="1:7" ht="12">
      <c r="A90" s="142" t="s">
        <v>80</v>
      </c>
      <c r="C90" s="143">
        <f>'[2]РСБУ'!B45/1000</f>
        <v>440.4245</v>
      </c>
      <c r="E90" s="143">
        <f t="shared" si="3"/>
        <v>0</v>
      </c>
      <c r="G90" s="143">
        <f>'[2]ОФПС_Мед'!E42</f>
        <v>440.4245</v>
      </c>
    </row>
    <row r="91" spans="1:7" ht="24">
      <c r="A91" s="142" t="s">
        <v>86</v>
      </c>
      <c r="C91" s="143">
        <f>'[2]РСБУ'!B46/1000</f>
        <v>235.48342000000002</v>
      </c>
      <c r="E91" s="143">
        <f t="shared" si="3"/>
        <v>0</v>
      </c>
      <c r="G91" s="143">
        <f>'[2]ОФПС_Мед'!E43</f>
        <v>235.48342000000002</v>
      </c>
    </row>
    <row r="92" spans="1:7" ht="24">
      <c r="A92" s="142" t="s">
        <v>217</v>
      </c>
      <c r="C92" s="143">
        <f>'[2]РСБУ'!B47/1000</f>
        <v>0</v>
      </c>
      <c r="E92" s="143">
        <f t="shared" si="3"/>
        <v>0</v>
      </c>
      <c r="G92" s="143">
        <f>'[2]ОФПС_Мед'!E44</f>
        <v>0</v>
      </c>
    </row>
    <row r="93" spans="1:7" ht="12">
      <c r="A93" s="142" t="s">
        <v>81</v>
      </c>
      <c r="C93" s="143">
        <f>'[2]РСБУ'!B48/1000</f>
        <v>0</v>
      </c>
      <c r="E93" s="143">
        <f t="shared" si="3"/>
        <v>0</v>
      </c>
      <c r="G93" s="143">
        <f>'[2]ОФПС_Мед'!E45</f>
        <v>0</v>
      </c>
    </row>
    <row r="94" spans="1:7" ht="12">
      <c r="A94" s="142" t="s">
        <v>190</v>
      </c>
      <c r="C94" s="143">
        <f>'[2]РСБУ'!B49/1000</f>
        <v>0</v>
      </c>
      <c r="E94" s="143">
        <f t="shared" si="3"/>
        <v>0</v>
      </c>
      <c r="G94" s="143">
        <f>'[2]ОФПС_Мед'!E46</f>
        <v>0</v>
      </c>
    </row>
    <row r="95" spans="1:7" ht="12">
      <c r="A95" s="142" t="s">
        <v>218</v>
      </c>
      <c r="C95" s="143">
        <f>'[2]РСБУ'!B50/1000</f>
        <v>400.79990361111095</v>
      </c>
      <c r="E95" s="143">
        <f t="shared" si="3"/>
        <v>0</v>
      </c>
      <c r="G95" s="143">
        <f>'[2]ОФПС_Мед'!E47</f>
        <v>400.79990361111095</v>
      </c>
    </row>
    <row r="96" spans="1:7" ht="12">
      <c r="A96" s="140" t="s">
        <v>254</v>
      </c>
      <c r="C96" s="146">
        <f>SUM(C86:C95)</f>
        <v>64590.377513611114</v>
      </c>
      <c r="E96" s="146">
        <f t="shared" si="3"/>
        <v>708.3646299999964</v>
      </c>
      <c r="G96" s="146">
        <f>SUM(G86:G95)</f>
        <v>65298.74214361111</v>
      </c>
    </row>
    <row r="97" spans="1:7" ht="24.75" thickBot="1">
      <c r="A97" s="140" t="s">
        <v>253</v>
      </c>
      <c r="C97" s="144">
        <f>C83+C96</f>
        <v>125481.43313999998</v>
      </c>
      <c r="E97" s="144">
        <f t="shared" si="3"/>
        <v>-38.37091146665625</v>
      </c>
      <c r="G97" s="144">
        <f>G83+G96</f>
        <v>125443.06222853332</v>
      </c>
    </row>
    <row r="98" ht="12.75" thickTop="1"/>
    <row r="100" ht="12">
      <c r="A100" s="210" t="s">
        <v>310</v>
      </c>
    </row>
    <row r="101" spans="1:7" ht="36">
      <c r="A101" s="209" t="s">
        <v>101</v>
      </c>
      <c r="B101" s="209"/>
      <c r="C101" s="209" t="s">
        <v>308</v>
      </c>
      <c r="D101" s="212"/>
      <c r="E101" s="209" t="s">
        <v>309</v>
      </c>
      <c r="F101" s="212"/>
      <c r="G101" s="209" t="s">
        <v>301</v>
      </c>
    </row>
    <row r="102" spans="1:7" ht="12">
      <c r="A102" s="123"/>
      <c r="B102" s="181" t="s">
        <v>302</v>
      </c>
      <c r="C102" s="161" t="s">
        <v>19</v>
      </c>
      <c r="D102" s="211"/>
      <c r="E102" s="161" t="s">
        <v>19</v>
      </c>
      <c r="F102" s="211"/>
      <c r="G102" s="161" t="s">
        <v>19</v>
      </c>
    </row>
    <row r="104" spans="1:7" ht="12">
      <c r="A104" s="151" t="s">
        <v>255</v>
      </c>
      <c r="C104" s="152">
        <f>'[2]РСБУ'!B55/1000</f>
        <v>28458.81525</v>
      </c>
      <c r="E104" s="152">
        <f>G104-C104</f>
        <v>-95.39730999994208</v>
      </c>
      <c r="G104" s="152">
        <f>'[2]КОПУ_Мед'!E4</f>
        <v>28363.417940000058</v>
      </c>
    </row>
    <row r="105" spans="1:7" ht="12">
      <c r="A105" s="153" t="s">
        <v>256</v>
      </c>
      <c r="C105" s="152">
        <f>'[2]РСБУ'!B56/1000</f>
        <v>0</v>
      </c>
      <c r="E105" s="152">
        <f>G105-C105</f>
        <v>0</v>
      </c>
      <c r="G105" s="152">
        <f>'[2]КОПУ_Мед'!E5</f>
        <v>0</v>
      </c>
    </row>
    <row r="106" spans="1:7" ht="12">
      <c r="A106" s="153" t="s">
        <v>219</v>
      </c>
      <c r="C106" s="152">
        <f>'[2]РСБУ'!B57/1000</f>
        <v>0</v>
      </c>
      <c r="E106" s="152">
        <f>G106-C106</f>
        <v>0</v>
      </c>
      <c r="G106" s="152">
        <f>'[2]КОПУ_Мед'!E6</f>
        <v>0</v>
      </c>
    </row>
    <row r="107" spans="1:7" ht="12">
      <c r="A107" s="147" t="s">
        <v>257</v>
      </c>
      <c r="C107" s="154">
        <f>'[2]РСБУ'!B58/1000</f>
        <v>28458.81525</v>
      </c>
      <c r="E107" s="154">
        <f>G107-C107</f>
        <v>-95.39730999994208</v>
      </c>
      <c r="G107" s="154">
        <f>SUM(G104:G106)</f>
        <v>28363.417940000058</v>
      </c>
    </row>
    <row r="108" spans="1:7" ht="12">
      <c r="A108" s="151"/>
      <c r="C108" s="152"/>
      <c r="E108" s="152"/>
      <c r="G108" s="152"/>
    </row>
    <row r="109" spans="1:7" ht="12">
      <c r="A109" s="151" t="s">
        <v>258</v>
      </c>
      <c r="C109" s="152">
        <f>'[2]РСБУ'!B71/1000</f>
        <v>-24260.024909999967</v>
      </c>
      <c r="E109" s="152">
        <f>G109-C109</f>
        <v>0</v>
      </c>
      <c r="G109" s="152">
        <f>'[2]КОПУ_Мед'!E9</f>
        <v>-24260.024909999967</v>
      </c>
    </row>
    <row r="110" spans="1:7" ht="24">
      <c r="A110" s="156" t="s">
        <v>259</v>
      </c>
      <c r="C110" s="152">
        <f>'[2]РСБУ'!B72/1000</f>
        <v>0</v>
      </c>
      <c r="E110" s="152">
        <f>G110-C110</f>
        <v>0</v>
      </c>
      <c r="G110" s="152">
        <f>'[2]КОПУ_Мед'!E10</f>
        <v>0</v>
      </c>
    </row>
    <row r="111" spans="1:7" ht="24">
      <c r="A111" s="156" t="s">
        <v>260</v>
      </c>
      <c r="C111" s="152">
        <f>'[2]РСБУ'!B73/1000</f>
        <v>-1395.1999699999956</v>
      </c>
      <c r="E111" s="152">
        <f>G111-C111</f>
        <v>-2151.095920000005</v>
      </c>
      <c r="G111" s="152">
        <f>'[2]КОПУ_Мед'!E11</f>
        <v>-3546.295890000001</v>
      </c>
    </row>
    <row r="112" spans="1:7" ht="24">
      <c r="A112" s="156" t="s">
        <v>261</v>
      </c>
      <c r="C112" s="152">
        <f>'[2]РСБУ'!B74/1000</f>
        <v>0</v>
      </c>
      <c r="E112" s="152">
        <f>G112-C112</f>
        <v>0</v>
      </c>
      <c r="G112" s="152">
        <f>'[2]КОПУ_Мед'!E12</f>
        <v>0</v>
      </c>
    </row>
    <row r="113" spans="1:7" ht="12">
      <c r="A113" s="157" t="s">
        <v>192</v>
      </c>
      <c r="C113" s="154">
        <f>'[2]РСБУ'!B75/1000</f>
        <v>-25655.224879999994</v>
      </c>
      <c r="E113" s="154">
        <f>G113-C113</f>
        <v>-2151.0959199999743</v>
      </c>
      <c r="G113" s="154">
        <f>SUM(G109:G112)</f>
        <v>-27806.32079999997</v>
      </c>
    </row>
    <row r="114" spans="1:7" ht="12">
      <c r="A114" s="158"/>
      <c r="C114" s="152"/>
      <c r="E114" s="152"/>
      <c r="G114" s="152"/>
    </row>
    <row r="115" spans="1:7" ht="24">
      <c r="A115" s="158" t="s">
        <v>262</v>
      </c>
      <c r="C115" s="152">
        <f>'[2]РСБУ'!B62/1000</f>
        <v>0</v>
      </c>
      <c r="E115" s="152">
        <f>G115-C115</f>
        <v>0</v>
      </c>
      <c r="G115" s="152">
        <f>'[2]КОПУ_Мед'!E15</f>
        <v>0</v>
      </c>
    </row>
    <row r="116" spans="1:7" ht="12">
      <c r="A116" s="158" t="s">
        <v>164</v>
      </c>
      <c r="C116" s="152">
        <f>'[2]РСБУ'!B81/1000</f>
        <v>-2035.93198</v>
      </c>
      <c r="E116" s="152">
        <f>G116-C116</f>
        <v>0</v>
      </c>
      <c r="G116" s="152">
        <f>'[2]КОПУ_Мед'!E16</f>
        <v>-2035.93198</v>
      </c>
    </row>
    <row r="117" spans="1:7" ht="12">
      <c r="A117" s="158" t="s">
        <v>263</v>
      </c>
      <c r="C117" s="152">
        <f>'[2]РСБУ'!B82/1000</f>
        <v>0</v>
      </c>
      <c r="E117" s="152">
        <f>G117-C117</f>
        <v>0</v>
      </c>
      <c r="G117" s="152">
        <f>'[2]КОПУ_Мед'!E17</f>
        <v>0</v>
      </c>
    </row>
    <row r="118" spans="1:7" ht="12">
      <c r="A118" s="158" t="s">
        <v>4</v>
      </c>
      <c r="C118" s="152">
        <f>'[2]РСБУ'!B60/1000</f>
        <v>0</v>
      </c>
      <c r="E118" s="152">
        <f>G118-C118</f>
        <v>0</v>
      </c>
      <c r="G118" s="152">
        <f>'[2]КОПУ_Мед'!E18</f>
        <v>0</v>
      </c>
    </row>
    <row r="119" spans="1:7" ht="12">
      <c r="A119" s="158"/>
      <c r="C119" s="152"/>
      <c r="E119" s="152"/>
      <c r="G119" s="152">
        <f>'[2]КОПУ_Мед'!E19</f>
        <v>0</v>
      </c>
    </row>
    <row r="120" spans="1:7" ht="12">
      <c r="A120" s="157" t="s">
        <v>224</v>
      </c>
      <c r="C120" s="154">
        <f>C107+C113+C115+C116+C117+C118</f>
        <v>767.6583900000053</v>
      </c>
      <c r="E120" s="154">
        <f>G120-C120</f>
        <v>-2246.4932299999173</v>
      </c>
      <c r="G120" s="154">
        <f>SUM(G115:G119)+G113+G107</f>
        <v>-1478.8348399999122</v>
      </c>
    </row>
    <row r="121" spans="1:7" ht="12">
      <c r="A121" s="158"/>
      <c r="C121" s="152"/>
      <c r="E121" s="152"/>
      <c r="G121" s="152"/>
    </row>
    <row r="122" spans="1:7" ht="12">
      <c r="A122" s="158" t="s">
        <v>5</v>
      </c>
      <c r="C122" s="152">
        <f>'[2]РСБУ'!B63/1000</f>
        <v>5681.09113</v>
      </c>
      <c r="E122" s="152">
        <f aca="true" t="shared" si="4" ref="E122:E129">G122-C122</f>
        <v>0</v>
      </c>
      <c r="G122" s="152">
        <f>'[2]КОПУ_Мед'!E22</f>
        <v>5681.09113</v>
      </c>
    </row>
    <row r="123" spans="1:7" ht="24">
      <c r="A123" s="158" t="s">
        <v>264</v>
      </c>
      <c r="C123" s="152">
        <f>'[2]РСБУ'!B64/1000</f>
        <v>26</v>
      </c>
      <c r="E123" s="152">
        <f t="shared" si="4"/>
        <v>-7.087</v>
      </c>
      <c r="G123" s="152">
        <f>'[2]КОПУ_Мед'!E23</f>
        <v>18.913</v>
      </c>
    </row>
    <row r="124" spans="1:7" ht="24">
      <c r="A124" s="158" t="s">
        <v>265</v>
      </c>
      <c r="C124" s="152">
        <f>'[2]РСБУ'!B65/1000</f>
        <v>0</v>
      </c>
      <c r="E124" s="152">
        <f t="shared" si="4"/>
        <v>0</v>
      </c>
      <c r="G124" s="152">
        <f>'[2]КОПУ_Мед'!E24</f>
        <v>0</v>
      </c>
    </row>
    <row r="125" spans="1:7" ht="36">
      <c r="A125" s="156" t="s">
        <v>225</v>
      </c>
      <c r="C125" s="152">
        <f>'[2]РСБУ'!B66/1000</f>
        <v>10538.72259</v>
      </c>
      <c r="E125" s="152">
        <f t="shared" si="4"/>
        <v>0</v>
      </c>
      <c r="G125" s="152">
        <f>'[2]КОПУ_Мед'!E25</f>
        <v>10538.72259</v>
      </c>
    </row>
    <row r="126" spans="1:7" ht="12">
      <c r="A126" s="158" t="s">
        <v>191</v>
      </c>
      <c r="C126" s="152">
        <f>'[2]РСБУ'!B67/1000</f>
        <v>0</v>
      </c>
      <c r="E126" s="152">
        <f t="shared" si="4"/>
        <v>0</v>
      </c>
      <c r="G126" s="152">
        <f>'[2]КОПУ_Мед'!E26</f>
        <v>0</v>
      </c>
    </row>
    <row r="127" spans="1:7" ht="12">
      <c r="A127" s="156" t="s">
        <v>8</v>
      </c>
      <c r="C127" s="152">
        <f>'[2]РСБУ'!B77/1000</f>
        <v>-2.98631</v>
      </c>
      <c r="E127" s="152">
        <f t="shared" si="4"/>
        <v>0</v>
      </c>
      <c r="G127" s="152">
        <f>'[2]КОПУ_Мед'!E27</f>
        <v>-2.98631</v>
      </c>
    </row>
    <row r="128" spans="1:7" ht="24">
      <c r="A128" s="158" t="s">
        <v>9</v>
      </c>
      <c r="C128" s="152">
        <f>'[2]РСБУ'!B80/1000</f>
        <v>-16986.62521138889</v>
      </c>
      <c r="E128" s="152">
        <f t="shared" si="4"/>
        <v>-1644.064712736108</v>
      </c>
      <c r="G128" s="152">
        <f>'[2]КОПУ_Мед'!E28</f>
        <v>-18630.689924125</v>
      </c>
    </row>
    <row r="129" spans="1:7" ht="12">
      <c r="A129" s="158" t="s">
        <v>26</v>
      </c>
      <c r="C129" s="152">
        <f>'[2]РСБУ'!B83/1000</f>
        <v>-2127.36921</v>
      </c>
      <c r="E129" s="152">
        <f t="shared" si="4"/>
        <v>1502.034911625</v>
      </c>
      <c r="G129" s="152">
        <f>'[2]КОПУ_Мед'!E29</f>
        <v>-625.3342983749998</v>
      </c>
    </row>
    <row r="130" spans="1:7" ht="12">
      <c r="A130" s="158"/>
      <c r="C130" s="152"/>
      <c r="E130" s="152"/>
      <c r="G130" s="152">
        <f>'[2]КОПУ_Мед'!E30</f>
        <v>0</v>
      </c>
    </row>
    <row r="131" spans="1:7" ht="24">
      <c r="A131" s="158" t="s">
        <v>193</v>
      </c>
      <c r="C131" s="152">
        <f>'[2]РСБУ'!B87/1000</f>
        <v>-2103.508621388906</v>
      </c>
      <c r="E131" s="152">
        <f>G131-C131</f>
        <v>-2395.61003111111</v>
      </c>
      <c r="G131" s="152">
        <f>'[2]КОПУ_Мед'!E31</f>
        <v>-4499.118652500016</v>
      </c>
    </row>
    <row r="132" spans="1:7" ht="12">
      <c r="A132" s="157" t="s">
        <v>28</v>
      </c>
      <c r="C132" s="154">
        <f>'[2]РСБУ'!B89/1000</f>
        <v>-2103.508621388906</v>
      </c>
      <c r="E132" s="154">
        <f>G132-C132</f>
        <v>-2395.610031111007</v>
      </c>
      <c r="G132" s="154">
        <f>SUM(G122:G129)+G120</f>
        <v>-4499.118652499913</v>
      </c>
    </row>
    <row r="133" spans="1:7" ht="12">
      <c r="A133" s="157"/>
      <c r="C133" s="152"/>
      <c r="E133" s="152"/>
      <c r="G133" s="152"/>
    </row>
    <row r="134" spans="1:7" ht="12">
      <c r="A134" s="158" t="s">
        <v>11</v>
      </c>
      <c r="C134" s="152">
        <f>'[2]РСБУ'!B90/1000</f>
        <v>-365.44</v>
      </c>
      <c r="E134" s="152">
        <f>G134-C134</f>
        <v>1130.4355625000003</v>
      </c>
      <c r="G134" s="152">
        <f>'[2]КОПУ_Мед'!E34</f>
        <v>764.9955625000002</v>
      </c>
    </row>
    <row r="135" spans="1:7" ht="12">
      <c r="A135" s="156"/>
      <c r="C135" s="152"/>
      <c r="E135" s="152"/>
      <c r="G135" s="152">
        <v>0</v>
      </c>
    </row>
    <row r="136" spans="1:7" ht="12.75" thickBot="1">
      <c r="A136" s="157" t="s">
        <v>194</v>
      </c>
      <c r="C136" s="159">
        <f>'[2]РСБУ'!B91/1000</f>
        <v>-2468.948621388906</v>
      </c>
      <c r="E136" s="159">
        <f>G136-C136</f>
        <v>-1265.174468611007</v>
      </c>
      <c r="G136" s="159">
        <f>G132+G134</f>
        <v>-3734.1230899999127</v>
      </c>
    </row>
    <row r="137" ht="12.75" thickTop="1"/>
    <row r="138" ht="12">
      <c r="C138" s="124">
        <f>C136-'[2]РСБУ'!B91/1000</f>
        <v>0</v>
      </c>
    </row>
    <row r="139" ht="12">
      <c r="A139" s="210" t="s">
        <v>198</v>
      </c>
    </row>
    <row r="140" spans="1:7" ht="36">
      <c r="A140" s="209" t="s">
        <v>101</v>
      </c>
      <c r="B140" s="209"/>
      <c r="C140" s="209" t="s">
        <v>308</v>
      </c>
      <c r="D140" s="212"/>
      <c r="E140" s="209" t="s">
        <v>309</v>
      </c>
      <c r="F140" s="212"/>
      <c r="G140" s="209" t="s">
        <v>301</v>
      </c>
    </row>
    <row r="141" spans="1:7" ht="12">
      <c r="A141" s="123"/>
      <c r="B141" s="181" t="s">
        <v>302</v>
      </c>
      <c r="C141" s="161" t="s">
        <v>19</v>
      </c>
      <c r="D141" s="211"/>
      <c r="E141" s="161" t="s">
        <v>19</v>
      </c>
      <c r="F141" s="211"/>
      <c r="G141" s="161" t="s">
        <v>19</v>
      </c>
    </row>
    <row r="143" spans="1:7" ht="12.75" thickBot="1">
      <c r="A143" s="157" t="s">
        <v>266</v>
      </c>
      <c r="C143" s="164">
        <f>C136</f>
        <v>-2468.948621388906</v>
      </c>
      <c r="E143" s="164">
        <f aca="true" t="shared" si="5" ref="E143:E148">G143-C143</f>
        <v>-1265.174468611007</v>
      </c>
      <c r="G143" s="164">
        <f>G136</f>
        <v>-3734.1230899999127</v>
      </c>
    </row>
    <row r="144" spans="1:7" ht="12.75" thickTop="1">
      <c r="A144" s="157" t="s">
        <v>198</v>
      </c>
      <c r="C144" s="165"/>
      <c r="E144" s="165">
        <f t="shared" si="5"/>
        <v>0</v>
      </c>
      <c r="G144" s="165">
        <v>0</v>
      </c>
    </row>
    <row r="145" spans="1:7" ht="24">
      <c r="A145" s="158" t="s">
        <v>199</v>
      </c>
      <c r="C145" s="167"/>
      <c r="E145" s="167">
        <f t="shared" si="5"/>
        <v>-371.816</v>
      </c>
      <c r="G145" s="167">
        <f>'[2]КОСД_Мед'!E8</f>
        <v>-371.816</v>
      </c>
    </row>
    <row r="146" spans="1:7" ht="24">
      <c r="A146" s="158" t="s">
        <v>111</v>
      </c>
      <c r="C146" s="167"/>
      <c r="E146" s="167">
        <f t="shared" si="5"/>
        <v>74.36319999999999</v>
      </c>
      <c r="G146" s="167">
        <f>'[2]КОСД_Мед'!E9</f>
        <v>74.36319999999999</v>
      </c>
    </row>
    <row r="147" spans="1:7" ht="24">
      <c r="A147" s="157" t="s">
        <v>112</v>
      </c>
      <c r="C147" s="169"/>
      <c r="E147" s="169">
        <f t="shared" si="5"/>
        <v>-297.45279999999997</v>
      </c>
      <c r="G147" s="169">
        <f>'[2]КОСД_Мед'!E10</f>
        <v>-297.45279999999997</v>
      </c>
    </row>
    <row r="148" spans="1:7" ht="24.75" thickBot="1">
      <c r="A148" s="170" t="s">
        <v>220</v>
      </c>
      <c r="C148" s="164"/>
      <c r="E148" s="164">
        <f t="shared" si="5"/>
        <v>-4031.5758899999128</v>
      </c>
      <c r="G148" s="164">
        <f>'[2]КОСД_Мед'!E11</f>
        <v>-4031.5758899999128</v>
      </c>
    </row>
    <row r="149" ht="12.7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D12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40.8515625" style="6" customWidth="1"/>
    <col min="2" max="2" width="12.00390625" style="6" customWidth="1"/>
    <col min="3" max="3" width="11.57421875" style="6" customWidth="1"/>
    <col min="4" max="4" width="10.7109375" style="6" customWidth="1"/>
    <col min="5" max="16384" width="9.140625" style="6" customWidth="1"/>
  </cols>
  <sheetData>
    <row r="2" s="19" customFormat="1" ht="20.25" customHeight="1">
      <c r="A2" s="18" t="s">
        <v>20</v>
      </c>
    </row>
    <row r="5" spans="2:4" ht="12.75">
      <c r="B5" s="7"/>
      <c r="C5" s="8">
        <v>2012</v>
      </c>
      <c r="D5" s="8">
        <v>2011</v>
      </c>
    </row>
    <row r="6" spans="2:4" ht="12.75">
      <c r="B6" s="12" t="s">
        <v>17</v>
      </c>
      <c r="C6" s="12" t="s">
        <v>18</v>
      </c>
      <c r="D6" s="12" t="s">
        <v>19</v>
      </c>
    </row>
    <row r="7" spans="1:4" ht="12.75">
      <c r="A7" s="78" t="s">
        <v>143</v>
      </c>
      <c r="B7" s="35"/>
      <c r="C7" s="85"/>
      <c r="D7" s="86"/>
    </row>
    <row r="8" spans="1:4" ht="12.75">
      <c r="A8" s="10" t="s">
        <v>144</v>
      </c>
      <c r="B8" s="10"/>
      <c r="C8" s="93">
        <f>C7</f>
        <v>0</v>
      </c>
      <c r="D8" s="93">
        <f>D7</f>
        <v>0</v>
      </c>
    </row>
    <row r="12" spans="2:4" ht="13.5">
      <c r="B12" s="118" t="s">
        <v>222</v>
      </c>
      <c r="C12" s="119" t="e">
        <f>IF(ROUND(#REF!/1000-C8,0)=0,"Ок","Н/Д")</f>
        <v>#REF!</v>
      </c>
      <c r="D12" s="119" t="e">
        <f>IF(ROUND(#REF!/1000-D8,0)=0,"Ок","Н/Д")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D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4.57421875" style="6" customWidth="1"/>
    <col min="2" max="2" width="13.7109375" style="6" customWidth="1"/>
    <col min="3" max="16384" width="9.140625" style="6" customWidth="1"/>
  </cols>
  <sheetData>
    <row r="2" ht="20.25">
      <c r="A2" s="18" t="s">
        <v>23</v>
      </c>
    </row>
    <row r="4" spans="2:4" ht="12.75">
      <c r="B4" s="7"/>
      <c r="C4" s="8">
        <v>2012</v>
      </c>
      <c r="D4" s="8">
        <v>2011</v>
      </c>
    </row>
    <row r="5" spans="2:4" ht="12.75">
      <c r="B5" s="12" t="s">
        <v>17</v>
      </c>
      <c r="C5" s="12" t="s">
        <v>18</v>
      </c>
      <c r="D5" s="12" t="s">
        <v>19</v>
      </c>
    </row>
    <row r="6" spans="1:4" ht="25.5">
      <c r="A6" s="9" t="s">
        <v>215</v>
      </c>
      <c r="B6" s="8">
        <v>18</v>
      </c>
      <c r="C6" s="7"/>
      <c r="D6" s="87">
        <v>0</v>
      </c>
    </row>
    <row r="7" spans="1:4" ht="51">
      <c r="A7" s="9" t="s">
        <v>213</v>
      </c>
      <c r="B7" s="7"/>
      <c r="C7" s="7"/>
      <c r="D7" s="87">
        <f>'[3]ББ и ОПУ 31.12.11'!$Q$243/1000</f>
        <v>0</v>
      </c>
    </row>
    <row r="8" spans="1:4" ht="63.75">
      <c r="A8" s="9" t="s">
        <v>214</v>
      </c>
      <c r="B8" s="7"/>
      <c r="C8" s="7"/>
      <c r="D8" s="87"/>
    </row>
    <row r="9" spans="1:4" ht="18.75" customHeight="1">
      <c r="A9" s="10" t="s">
        <v>145</v>
      </c>
      <c r="B9" s="11"/>
      <c r="C9" s="11"/>
      <c r="D9" s="88">
        <f>SUM(D7:D8)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Синицкая Ирина Александровна</dc:creator>
  <cp:keywords/>
  <dc:description/>
  <cp:lastModifiedBy>User</cp:lastModifiedBy>
  <cp:lastPrinted>2014-04-29T10:58:42Z</cp:lastPrinted>
  <dcterms:created xsi:type="dcterms:W3CDTF">2012-09-04T14:13:05Z</dcterms:created>
  <dcterms:modified xsi:type="dcterms:W3CDTF">2014-04-29T11:36:37Z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